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ren\Desktop\"/>
    </mc:Choice>
  </mc:AlternateContent>
  <xr:revisionPtr revIDLastSave="0" documentId="8_{E3B7FC26-4217-4B9B-AD44-8DD59620C445}" xr6:coauthVersionLast="47" xr6:coauthVersionMax="47" xr10:uidLastSave="{00000000-0000-0000-0000-000000000000}"/>
  <bookViews>
    <workbookView xWindow="-21720" yWindow="-1545" windowWidth="21840" windowHeight="13140" activeTab="2" xr2:uid="{C220D41A-8D59-42FD-9584-C0E9ADCC6811}"/>
  </bookViews>
  <sheets>
    <sheet name="Sayfa1" sheetId="1" r:id="rId1"/>
    <sheet name="Sayfa2" sheetId="2" r:id="rId2"/>
    <sheet name="ASHRAE TABLES" sheetId="3" r:id="rId3"/>
  </sheets>
  <definedNames>
    <definedName name="a_1">Sayfa1!$T$6</definedName>
    <definedName name="A_2">Sayfa1!$T$16</definedName>
    <definedName name="a_3">Sayfa1!$T$24</definedName>
    <definedName name="a_4">Sayfa1!$T$35</definedName>
    <definedName name="a_5">Sayfa1!$T$46</definedName>
    <definedName name="a_6">Sayfa1!$T$57</definedName>
    <definedName name="a_7">Sayfa1!$T$64</definedName>
    <definedName name="a_8">Sayfa1!$T$73</definedName>
    <definedName name="a_9">Sayfa1!$T$81</definedName>
    <definedName name="b_1">Sayfa1!$U$6</definedName>
    <definedName name="b_2">Sayfa1!$U$16</definedName>
    <definedName name="b_3">Sayfa1!$U$24</definedName>
    <definedName name="b_4">Sayfa1!$U$35</definedName>
    <definedName name="b_5">Sayfa1!$U$46</definedName>
    <definedName name="b_6">Sayfa1!$U$57</definedName>
    <definedName name="b_7">Sayfa1!$U$64</definedName>
    <definedName name="b_8">Sayfa1!$U$73</definedName>
    <definedName name="b_9">Sayfa1!$U$81</definedName>
    <definedName name="c_1">Sayfa1!$V$6</definedName>
    <definedName name="c_2">Sayfa1!$V$16</definedName>
    <definedName name="c_3">Sayfa1!$V$24</definedName>
    <definedName name="c_4">Sayfa1!$V$35</definedName>
    <definedName name="c_5">Sayfa1!$V$46</definedName>
    <definedName name="c_6">Sayfa1!$V$57</definedName>
    <definedName name="c_7">Sayfa1!$V$64</definedName>
    <definedName name="c_8">Sayfa1!$V$73</definedName>
    <definedName name="c_9">Sayfa1!$V$81</definedName>
    <definedName name="cp_a1">Sayfa1!$T$7</definedName>
    <definedName name="cp_a2">Sayfa1!$T$17</definedName>
    <definedName name="cp_a3">Sayfa1!$T$25</definedName>
    <definedName name="cp_a4">Sayfa1!$T$36</definedName>
    <definedName name="cp_a5">Sayfa1!$T$47</definedName>
    <definedName name="cp_a6">Sayfa1!$T$58</definedName>
    <definedName name="cp_a7">Sayfa1!$T$65</definedName>
    <definedName name="cp_a8">Sayfa1!$T$74</definedName>
    <definedName name="cp_a9">Sayfa1!$T$82</definedName>
    <definedName name="cp_b1">Sayfa1!$U$7</definedName>
    <definedName name="cp_b2">Sayfa1!$U$17</definedName>
    <definedName name="cp_b3">Sayfa1!$U$25</definedName>
    <definedName name="cp_b4">Sayfa1!$U$36</definedName>
    <definedName name="cp_b5">Sayfa1!$U$47</definedName>
    <definedName name="cp_b6">Sayfa1!$U$58</definedName>
    <definedName name="cp_b7">Sayfa1!$U$65</definedName>
    <definedName name="cp_b8">Sayfa1!$U$74</definedName>
    <definedName name="cp_b9">Sayfa1!$U$82</definedName>
    <definedName name="cp_c1">Sayfa1!$V$7</definedName>
    <definedName name="cp_c2">Sayfa1!$V$17</definedName>
    <definedName name="cp_c3">Sayfa1!$V$25</definedName>
    <definedName name="cp_c4">Sayfa1!$V$36</definedName>
    <definedName name="cp_c5">Sayfa1!$V$47</definedName>
    <definedName name="cp_c6">Sayfa1!$V$58</definedName>
    <definedName name="cp_c7">Sayfa1!$V$65</definedName>
    <definedName name="cp_c8">Sayfa1!$V$74</definedName>
    <definedName name="cp_c9">Sayfa1!$V$82</definedName>
    <definedName name="cp_d1">Sayfa1!$W$7</definedName>
    <definedName name="cp_d2">Sayfa1!$W$17</definedName>
    <definedName name="cp_d3">Sayfa1!$W$25</definedName>
    <definedName name="cp_d4">Sayfa1!$W$36</definedName>
    <definedName name="cp_d5">Sayfa1!$W$47</definedName>
    <definedName name="cp_d6">Sayfa1!$W$58</definedName>
    <definedName name="cp_d7">Sayfa1!$W$65</definedName>
    <definedName name="cp_d8">Sayfa1!$W$74</definedName>
    <definedName name="cp_d9">Sayfa1!$W$82</definedName>
    <definedName name="k_a1">Sayfa1!$T$8</definedName>
    <definedName name="k_a2">Sayfa1!$T$18</definedName>
    <definedName name="k_a3">Sayfa1!$T$26</definedName>
    <definedName name="k_a4">Sayfa1!$T$37</definedName>
    <definedName name="k_a5">Sayfa1!$T$48</definedName>
    <definedName name="k_a8">Sayfa1!$T$75</definedName>
    <definedName name="k_a9">Sayfa1!$T$83</definedName>
    <definedName name="k_b1">Sayfa1!$U$8</definedName>
    <definedName name="k_b2">Sayfa1!$U$18</definedName>
    <definedName name="k_b3">Sayfa1!$U$26</definedName>
    <definedName name="k_b4">Sayfa1!$U$37</definedName>
    <definedName name="k_b5">Sayfa1!$U$48</definedName>
    <definedName name="k_b8">Sayfa1!$U$75</definedName>
    <definedName name="k_b9">Sayfa1!$U$83</definedName>
    <definedName name="k_c1">Sayfa1!$V$8</definedName>
    <definedName name="k_c2">Sayfa1!$V$18</definedName>
    <definedName name="k_c3">Sayfa1!$V$26</definedName>
    <definedName name="k_c4">Sayfa1!$V$37</definedName>
    <definedName name="k_c5">Sayfa1!$V$48</definedName>
    <definedName name="k_c8">Sayfa1!$V$75</definedName>
    <definedName name="k_c9">Sayfa1!$V$83</definedName>
    <definedName name="M_1">Sayfa1!$T$9</definedName>
    <definedName name="M_2">Sayfa1!$T$19</definedName>
    <definedName name="M_3">Sayfa1!$T$27</definedName>
    <definedName name="M_4">Sayfa1!$T$38</definedName>
    <definedName name="M_5">Sayfa1!$T$49</definedName>
    <definedName name="M_6">Sayfa1!$T$60</definedName>
    <definedName name="M_7">Sayfa1!$T$67</definedName>
    <definedName name="M_8">Sayfa1!$T$76</definedName>
    <definedName name="M_9">Sayfa1!$T$84</definedName>
    <definedName name="n_1">Sayfa1!$W$6</definedName>
    <definedName name="n_2">Sayfa1!$W$16</definedName>
    <definedName name="n_3">Sayfa1!$W$24</definedName>
    <definedName name="n_4">Sayfa1!$W$35</definedName>
    <definedName name="n_5">Sayfa1!$W$46</definedName>
    <definedName name="n_6">Sayfa1!$W$57</definedName>
    <definedName name="n_7">Sayfa1!$W$64</definedName>
    <definedName name="n_8">Sayfa1!$W$73</definedName>
    <definedName name="n_9">Sayfa1!$W$81</definedName>
    <definedName name="v_a1">Sayfa1!$T$5</definedName>
    <definedName name="v_a2">Sayfa1!$T$15</definedName>
    <definedName name="v_a3">Sayfa1!$T$23</definedName>
    <definedName name="v_a4">Sayfa1!$T$34</definedName>
    <definedName name="v_a5">Sayfa1!$T$45</definedName>
    <definedName name="v_a6">Sayfa1!$T$56</definedName>
    <definedName name="v_a7">Sayfa1!$T$63</definedName>
    <definedName name="v_a8">Sayfa1!$T$72</definedName>
    <definedName name="v_a9">Sayfa1!$T$80</definedName>
    <definedName name="v_b1">Sayfa1!$U$5</definedName>
    <definedName name="v_b2">Sayfa1!$U$15</definedName>
    <definedName name="v_b3">Sayfa1!$U$23</definedName>
    <definedName name="v_b4">Sayfa1!$U$34</definedName>
    <definedName name="v_b5">Sayfa1!$U$45</definedName>
    <definedName name="v_b6">Sayfa1!$U$56</definedName>
    <definedName name="v_b7">Sayfa1!$U$63</definedName>
    <definedName name="v_b8">Sayfa1!$U$72</definedName>
    <definedName name="v_b9">Sayfa1!$U$80</definedName>
    <definedName name="v_c1">Sayfa1!$V$5</definedName>
    <definedName name="v_c2">Sayfa1!$V$15</definedName>
    <definedName name="v_c3">Sayfa1!$V$23</definedName>
    <definedName name="v_c4">Sayfa1!$V$34</definedName>
    <definedName name="v_c5">Sayfa1!$V$45</definedName>
    <definedName name="v_c6">Sayfa1!$V$56</definedName>
    <definedName name="v_c7">Sayfa1!$V$63</definedName>
    <definedName name="v_c8">Sayfa1!$V$72</definedName>
    <definedName name="v_c9">Sayfa1!$V$80</definedName>
    <definedName name="v_d1">Sayfa1!$W$5</definedName>
    <definedName name="v_d2">Sayfa1!$W$15</definedName>
    <definedName name="v_d3">Sayfa1!$W$23</definedName>
    <definedName name="v_d4">Sayfa1!$W$34</definedName>
    <definedName name="v_d5">Sayfa1!$W$45</definedName>
    <definedName name="v_d6">Sayfa1!$W$56</definedName>
    <definedName name="v_d7">Sayfa1!$W$63</definedName>
    <definedName name="v_d8">Sayfa1!$W$72</definedName>
    <definedName name="v_d9">Sayfa1!$W$80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8" i="3" l="1"/>
  <c r="C477" i="3"/>
  <c r="C478" i="3"/>
  <c r="C479" i="3"/>
  <c r="C480" i="3"/>
  <c r="C481" i="3"/>
  <c r="C482" i="3"/>
  <c r="C483" i="3"/>
  <c r="C484" i="3"/>
  <c r="C485" i="3"/>
  <c r="C486" i="3"/>
  <c r="C487" i="3"/>
  <c r="C476" i="3"/>
  <c r="C461" i="3"/>
  <c r="C462" i="3"/>
  <c r="C463" i="3"/>
  <c r="C464" i="3"/>
  <c r="C465" i="3"/>
  <c r="C466" i="3"/>
  <c r="C467" i="3"/>
  <c r="C468" i="3"/>
  <c r="C469" i="3"/>
  <c r="C470" i="3"/>
  <c r="C460" i="3"/>
  <c r="C445" i="3"/>
  <c r="C446" i="3"/>
  <c r="C447" i="3"/>
  <c r="C448" i="3"/>
  <c r="C449" i="3"/>
  <c r="C450" i="3"/>
  <c r="C451" i="3"/>
  <c r="C452" i="3"/>
  <c r="C453" i="3"/>
  <c r="C454" i="3"/>
  <c r="C429" i="3"/>
  <c r="C430" i="3"/>
  <c r="C431" i="3"/>
  <c r="C432" i="3"/>
  <c r="C433" i="3"/>
  <c r="C434" i="3"/>
  <c r="C435" i="3"/>
  <c r="C436" i="3"/>
  <c r="C437" i="3"/>
  <c r="C438" i="3"/>
  <c r="C439" i="3"/>
  <c r="C428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10" i="3"/>
  <c r="C395" i="3"/>
  <c r="C396" i="3"/>
  <c r="C397" i="3"/>
  <c r="C398" i="3"/>
  <c r="C399" i="3"/>
  <c r="C400" i="3"/>
  <c r="C401" i="3"/>
  <c r="C402" i="3"/>
  <c r="C403" i="3"/>
  <c r="C404" i="3"/>
  <c r="C394" i="3"/>
  <c r="C380" i="3"/>
  <c r="C378" i="3"/>
  <c r="C379" i="3"/>
  <c r="C381" i="3"/>
  <c r="C382" i="3"/>
  <c r="C383" i="3"/>
  <c r="C384" i="3"/>
  <c r="C385" i="3"/>
  <c r="C386" i="3"/>
  <c r="C387" i="3"/>
  <c r="C388" i="3"/>
  <c r="C37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57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35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17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58" i="3"/>
  <c r="B279" i="3"/>
  <c r="B280" i="3"/>
  <c r="B281" i="3"/>
  <c r="B282" i="3"/>
  <c r="B283" i="3"/>
  <c r="B284" i="3"/>
  <c r="B285" i="3"/>
  <c r="B278" i="3"/>
  <c r="B291" i="3"/>
  <c r="B292" i="3"/>
  <c r="B293" i="3"/>
  <c r="B294" i="3"/>
  <c r="B295" i="3"/>
  <c r="B296" i="3"/>
  <c r="B297" i="3"/>
  <c r="B298" i="3"/>
  <c r="B299" i="3"/>
  <c r="B300" i="3"/>
  <c r="B290" i="3"/>
  <c r="B306" i="3"/>
  <c r="B307" i="3"/>
  <c r="B308" i="3"/>
  <c r="B309" i="3"/>
  <c r="B310" i="3"/>
  <c r="B311" i="3"/>
  <c r="B312" i="3"/>
  <c r="B305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28" i="3"/>
  <c r="C223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05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177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35" i="3"/>
  <c r="C127" i="3"/>
  <c r="C128" i="3"/>
  <c r="C129" i="3"/>
  <c r="C130" i="3"/>
  <c r="C131" i="3"/>
  <c r="C132" i="3"/>
  <c r="C133" i="3"/>
  <c r="C134" i="3"/>
  <c r="C136" i="3"/>
  <c r="C137" i="3"/>
  <c r="C138" i="3"/>
  <c r="C139" i="3"/>
  <c r="C126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00" i="3"/>
  <c r="C93" i="3"/>
  <c r="C88" i="3"/>
  <c r="C89" i="3"/>
  <c r="C90" i="3"/>
  <c r="C91" i="3"/>
  <c r="C92" i="3"/>
  <c r="C87" i="3"/>
  <c r="C76" i="3"/>
  <c r="C77" i="3"/>
  <c r="C78" i="3"/>
  <c r="C79" i="3"/>
  <c r="C80" i="3"/>
  <c r="C81" i="3"/>
  <c r="C82" i="3"/>
  <c r="C83" i="3"/>
  <c r="C75" i="3"/>
  <c r="C32" i="3" l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3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4" i="3"/>
  <c r="G18" i="2"/>
  <c r="G17" i="2"/>
  <c r="C23" i="2"/>
  <c r="C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4" i="2"/>
  <c r="F135" i="1"/>
  <c r="T136" i="1"/>
  <c r="F147" i="1"/>
  <c r="F148" i="1"/>
  <c r="F138" i="1"/>
  <c r="F139" i="1"/>
  <c r="F140" i="1"/>
  <c r="F141" i="1"/>
  <c r="F142" i="1"/>
  <c r="F143" i="1"/>
  <c r="F144" i="1"/>
  <c r="F145" i="1"/>
  <c r="F146" i="1"/>
  <c r="B412" i="1"/>
  <c r="D412" i="1"/>
  <c r="E412" i="1"/>
  <c r="F412" i="1"/>
  <c r="G412" i="1"/>
  <c r="H412" i="1"/>
  <c r="I412" i="1"/>
  <c r="C412" i="1" s="1"/>
  <c r="B413" i="1"/>
  <c r="D413" i="1"/>
  <c r="E413" i="1"/>
  <c r="F413" i="1"/>
  <c r="G413" i="1" s="1"/>
  <c r="H413" i="1"/>
  <c r="I413" i="1"/>
  <c r="C413" i="1" s="1"/>
  <c r="B414" i="1"/>
  <c r="D414" i="1"/>
  <c r="E414" i="1"/>
  <c r="F414" i="1"/>
  <c r="G414" i="1" s="1"/>
  <c r="H414" i="1"/>
  <c r="I414" i="1"/>
  <c r="C414" i="1" s="1"/>
  <c r="B415" i="1"/>
  <c r="D415" i="1"/>
  <c r="E415" i="1"/>
  <c r="F415" i="1"/>
  <c r="G415" i="1" s="1"/>
  <c r="H415" i="1"/>
  <c r="I415" i="1"/>
  <c r="C415" i="1" s="1"/>
  <c r="B416" i="1"/>
  <c r="D416" i="1"/>
  <c r="E416" i="1"/>
  <c r="F416" i="1"/>
  <c r="G416" i="1" s="1"/>
  <c r="H416" i="1"/>
  <c r="I416" i="1"/>
  <c r="C416" i="1" s="1"/>
  <c r="B417" i="1"/>
  <c r="D417" i="1"/>
  <c r="E417" i="1"/>
  <c r="F417" i="1"/>
  <c r="G417" i="1"/>
  <c r="H417" i="1"/>
  <c r="I417" i="1"/>
  <c r="C417" i="1" s="1"/>
  <c r="B418" i="1"/>
  <c r="D418" i="1"/>
  <c r="E418" i="1"/>
  <c r="F418" i="1"/>
  <c r="G418" i="1"/>
  <c r="H418" i="1"/>
  <c r="I418" i="1"/>
  <c r="C418" i="1" s="1"/>
  <c r="B419" i="1"/>
  <c r="D419" i="1"/>
  <c r="E419" i="1"/>
  <c r="F419" i="1"/>
  <c r="G419" i="1"/>
  <c r="H419" i="1"/>
  <c r="I419" i="1"/>
  <c r="C419" i="1" s="1"/>
  <c r="B420" i="1"/>
  <c r="D420" i="1"/>
  <c r="E420" i="1"/>
  <c r="F420" i="1"/>
  <c r="G420" i="1" s="1"/>
  <c r="H420" i="1"/>
  <c r="I420" i="1"/>
  <c r="C420" i="1" s="1"/>
  <c r="E411" i="1"/>
  <c r="D411" i="1"/>
  <c r="F411" i="1"/>
  <c r="G411" i="1" s="1"/>
  <c r="H411" i="1"/>
  <c r="I411" i="1"/>
  <c r="B411" i="1"/>
  <c r="C411" i="1"/>
  <c r="B400" i="1"/>
  <c r="B401" i="1"/>
  <c r="B402" i="1"/>
  <c r="B403" i="1"/>
  <c r="B404" i="1"/>
  <c r="B405" i="1"/>
  <c r="B406" i="1"/>
  <c r="B407" i="1"/>
  <c r="B408" i="1"/>
  <c r="H400" i="1"/>
  <c r="I400" i="1"/>
  <c r="C400" i="1" s="1"/>
  <c r="H401" i="1"/>
  <c r="I401" i="1"/>
  <c r="C401" i="1" s="1"/>
  <c r="H402" i="1"/>
  <c r="I402" i="1"/>
  <c r="C402" i="1" s="1"/>
  <c r="H403" i="1"/>
  <c r="I403" i="1"/>
  <c r="C403" i="1" s="1"/>
  <c r="H404" i="1"/>
  <c r="I404" i="1"/>
  <c r="C404" i="1" s="1"/>
  <c r="H405" i="1"/>
  <c r="I405" i="1"/>
  <c r="C405" i="1" s="1"/>
  <c r="H406" i="1"/>
  <c r="I406" i="1"/>
  <c r="C406" i="1" s="1"/>
  <c r="H407" i="1"/>
  <c r="I407" i="1"/>
  <c r="C407" i="1" s="1"/>
  <c r="H408" i="1"/>
  <c r="I408" i="1"/>
  <c r="C408" i="1" s="1"/>
  <c r="I399" i="1"/>
  <c r="C399" i="1" s="1"/>
  <c r="D400" i="1"/>
  <c r="E400" i="1"/>
  <c r="F400" i="1"/>
  <c r="G400" i="1" s="1"/>
  <c r="D401" i="1"/>
  <c r="E401" i="1"/>
  <c r="F401" i="1"/>
  <c r="G401" i="1" s="1"/>
  <c r="D402" i="1"/>
  <c r="E402" i="1"/>
  <c r="F402" i="1"/>
  <c r="G402" i="1" s="1"/>
  <c r="D403" i="1"/>
  <c r="E403" i="1"/>
  <c r="F403" i="1"/>
  <c r="G403" i="1" s="1"/>
  <c r="D404" i="1"/>
  <c r="E404" i="1"/>
  <c r="F404" i="1"/>
  <c r="G404" i="1" s="1"/>
  <c r="D405" i="1"/>
  <c r="E405" i="1"/>
  <c r="F405" i="1"/>
  <c r="G405" i="1" s="1"/>
  <c r="D406" i="1"/>
  <c r="E406" i="1"/>
  <c r="F406" i="1"/>
  <c r="G406" i="1" s="1"/>
  <c r="D407" i="1"/>
  <c r="E407" i="1"/>
  <c r="F407" i="1"/>
  <c r="G407" i="1" s="1"/>
  <c r="D408" i="1"/>
  <c r="E408" i="1"/>
  <c r="F408" i="1"/>
  <c r="G408" i="1" s="1"/>
  <c r="D399" i="1"/>
  <c r="E399" i="1"/>
  <c r="F399" i="1"/>
  <c r="G399" i="1" s="1"/>
  <c r="H399" i="1"/>
  <c r="I388" i="1"/>
  <c r="C388" i="1" s="1"/>
  <c r="I389" i="1"/>
  <c r="C389" i="1" s="1"/>
  <c r="I390" i="1"/>
  <c r="C390" i="1" s="1"/>
  <c r="I391" i="1"/>
  <c r="C391" i="1" s="1"/>
  <c r="I392" i="1"/>
  <c r="C392" i="1" s="1"/>
  <c r="I393" i="1"/>
  <c r="C393" i="1" s="1"/>
  <c r="I394" i="1"/>
  <c r="C394" i="1" s="1"/>
  <c r="I395" i="1"/>
  <c r="C395" i="1" s="1"/>
  <c r="I396" i="1"/>
  <c r="C396" i="1" s="1"/>
  <c r="I387" i="1"/>
  <c r="C387" i="1" s="1"/>
  <c r="B399" i="1"/>
  <c r="H396" i="1"/>
  <c r="H388" i="1"/>
  <c r="H389" i="1"/>
  <c r="H390" i="1"/>
  <c r="H391" i="1"/>
  <c r="H392" i="1"/>
  <c r="H393" i="1"/>
  <c r="H394" i="1"/>
  <c r="H395" i="1"/>
  <c r="H387" i="1"/>
  <c r="D388" i="1"/>
  <c r="D389" i="1"/>
  <c r="D390" i="1"/>
  <c r="D391" i="1"/>
  <c r="D392" i="1"/>
  <c r="D393" i="1"/>
  <c r="D394" i="1"/>
  <c r="D395" i="1"/>
  <c r="D396" i="1"/>
  <c r="D387" i="1"/>
  <c r="E388" i="1"/>
  <c r="E389" i="1"/>
  <c r="E390" i="1"/>
  <c r="E391" i="1"/>
  <c r="E392" i="1"/>
  <c r="E393" i="1"/>
  <c r="E394" i="1"/>
  <c r="E395" i="1"/>
  <c r="E396" i="1"/>
  <c r="E387" i="1"/>
  <c r="B388" i="1"/>
  <c r="B389" i="1"/>
  <c r="B390" i="1"/>
  <c r="B391" i="1"/>
  <c r="B392" i="1"/>
  <c r="B393" i="1"/>
  <c r="B394" i="1"/>
  <c r="B395" i="1"/>
  <c r="B396" i="1"/>
  <c r="B387" i="1"/>
  <c r="I374" i="1"/>
  <c r="C374" i="1" s="1"/>
  <c r="E374" i="1"/>
  <c r="D375" i="1"/>
  <c r="D376" i="1"/>
  <c r="D377" i="1"/>
  <c r="D378" i="1"/>
  <c r="D379" i="1"/>
  <c r="D380" i="1"/>
  <c r="D381" i="1"/>
  <c r="D382" i="1"/>
  <c r="D383" i="1"/>
  <c r="D384" i="1"/>
  <c r="D374" i="1"/>
  <c r="E375" i="1"/>
  <c r="E376" i="1"/>
  <c r="E377" i="1"/>
  <c r="E378" i="1"/>
  <c r="E379" i="1"/>
  <c r="E380" i="1"/>
  <c r="E381" i="1"/>
  <c r="E382" i="1"/>
  <c r="E383" i="1"/>
  <c r="E384" i="1"/>
  <c r="H375" i="1"/>
  <c r="H376" i="1"/>
  <c r="H377" i="1"/>
  <c r="H378" i="1"/>
  <c r="H379" i="1"/>
  <c r="H380" i="1"/>
  <c r="H381" i="1"/>
  <c r="H382" i="1"/>
  <c r="H383" i="1"/>
  <c r="H384" i="1"/>
  <c r="H374" i="1"/>
  <c r="I375" i="1"/>
  <c r="C375" i="1" s="1"/>
  <c r="I376" i="1"/>
  <c r="C376" i="1" s="1"/>
  <c r="I377" i="1"/>
  <c r="C377" i="1" s="1"/>
  <c r="I378" i="1"/>
  <c r="C378" i="1" s="1"/>
  <c r="I379" i="1"/>
  <c r="C379" i="1" s="1"/>
  <c r="I380" i="1"/>
  <c r="C380" i="1" s="1"/>
  <c r="I381" i="1"/>
  <c r="C381" i="1" s="1"/>
  <c r="I382" i="1"/>
  <c r="C382" i="1" s="1"/>
  <c r="I383" i="1"/>
  <c r="C383" i="1" s="1"/>
  <c r="I384" i="1"/>
  <c r="C384" i="1" s="1"/>
  <c r="B375" i="1"/>
  <c r="B376" i="1"/>
  <c r="B377" i="1"/>
  <c r="B378" i="1"/>
  <c r="B379" i="1"/>
  <c r="B380" i="1"/>
  <c r="B381" i="1"/>
  <c r="B382" i="1"/>
  <c r="B383" i="1"/>
  <c r="B384" i="1"/>
  <c r="B374" i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62" i="1"/>
  <c r="G362" i="1" s="1"/>
  <c r="E363" i="1"/>
  <c r="E364" i="1"/>
  <c r="E365" i="1"/>
  <c r="E366" i="1"/>
  <c r="E367" i="1"/>
  <c r="E368" i="1"/>
  <c r="E369" i="1"/>
  <c r="E370" i="1"/>
  <c r="E371" i="1"/>
  <c r="E362" i="1"/>
  <c r="I363" i="1"/>
  <c r="I364" i="1"/>
  <c r="C364" i="1" s="1"/>
  <c r="I365" i="1"/>
  <c r="C365" i="1" s="1"/>
  <c r="I366" i="1"/>
  <c r="C366" i="1" s="1"/>
  <c r="I367" i="1"/>
  <c r="C367" i="1" s="1"/>
  <c r="I368" i="1"/>
  <c r="C368" i="1" s="1"/>
  <c r="I369" i="1"/>
  <c r="C369" i="1" s="1"/>
  <c r="I370" i="1"/>
  <c r="C370" i="1" s="1"/>
  <c r="I371" i="1"/>
  <c r="C371" i="1" s="1"/>
  <c r="I362" i="1"/>
  <c r="B363" i="1"/>
  <c r="B364" i="1"/>
  <c r="B365" i="1"/>
  <c r="B366" i="1"/>
  <c r="B367" i="1"/>
  <c r="B368" i="1"/>
  <c r="B369" i="1"/>
  <c r="B370" i="1"/>
  <c r="B371" i="1"/>
  <c r="B362" i="1"/>
  <c r="H363" i="1"/>
  <c r="H364" i="1"/>
  <c r="H365" i="1"/>
  <c r="H366" i="1"/>
  <c r="H367" i="1"/>
  <c r="H368" i="1"/>
  <c r="H369" i="1"/>
  <c r="H370" i="1"/>
  <c r="H371" i="1"/>
  <c r="H362" i="1"/>
  <c r="D371" i="1"/>
  <c r="D370" i="1"/>
  <c r="D369" i="1"/>
  <c r="D368" i="1"/>
  <c r="D367" i="1"/>
  <c r="D366" i="1"/>
  <c r="D365" i="1"/>
  <c r="D364" i="1"/>
  <c r="D363" i="1"/>
  <c r="D362" i="1"/>
  <c r="G359" i="1"/>
  <c r="D359" i="1"/>
  <c r="C359" i="1"/>
  <c r="G358" i="1"/>
  <c r="D358" i="1"/>
  <c r="C358" i="1"/>
  <c r="G357" i="1"/>
  <c r="D357" i="1"/>
  <c r="C357" i="1"/>
  <c r="G356" i="1"/>
  <c r="D356" i="1"/>
  <c r="C356" i="1"/>
  <c r="G355" i="1"/>
  <c r="D355" i="1"/>
  <c r="C355" i="1"/>
  <c r="G354" i="1"/>
  <c r="D354" i="1"/>
  <c r="C354" i="1"/>
  <c r="G353" i="1"/>
  <c r="D353" i="1"/>
  <c r="C353" i="1"/>
  <c r="G352" i="1"/>
  <c r="D352" i="1"/>
  <c r="C352" i="1"/>
  <c r="G351" i="1"/>
  <c r="D351" i="1"/>
  <c r="C351" i="1"/>
  <c r="G350" i="1"/>
  <c r="D350" i="1"/>
  <c r="G349" i="1"/>
  <c r="D349" i="1"/>
  <c r="D345" i="1"/>
  <c r="D346" i="1"/>
  <c r="D334" i="1"/>
  <c r="C346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C334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C330" i="1"/>
  <c r="C331" i="1"/>
  <c r="C329" i="1"/>
  <c r="C328" i="1"/>
  <c r="C327" i="1"/>
  <c r="C326" i="1"/>
  <c r="C325" i="1"/>
  <c r="C324" i="1"/>
  <c r="C323" i="1"/>
  <c r="C322" i="1"/>
  <c r="C321" i="1"/>
  <c r="C320" i="1"/>
  <c r="G319" i="1"/>
  <c r="D319" i="1"/>
  <c r="C319" i="1"/>
  <c r="D314" i="1"/>
  <c r="D315" i="1"/>
  <c r="D316" i="1"/>
  <c r="C316" i="1"/>
  <c r="G315" i="1"/>
  <c r="C315" i="1"/>
  <c r="G314" i="1"/>
  <c r="C314" i="1"/>
  <c r="G313" i="1"/>
  <c r="D313" i="1"/>
  <c r="C313" i="1"/>
  <c r="G312" i="1"/>
  <c r="D312" i="1"/>
  <c r="C312" i="1"/>
  <c r="G311" i="1"/>
  <c r="D311" i="1"/>
  <c r="C311" i="1"/>
  <c r="G310" i="1"/>
  <c r="D310" i="1"/>
  <c r="C310" i="1"/>
  <c r="G309" i="1"/>
  <c r="D309" i="1"/>
  <c r="C309" i="1"/>
  <c r="G308" i="1"/>
  <c r="D308" i="1"/>
  <c r="C308" i="1"/>
  <c r="G307" i="1"/>
  <c r="D307" i="1"/>
  <c r="C307" i="1"/>
  <c r="G306" i="1"/>
  <c r="D306" i="1"/>
  <c r="C306" i="1"/>
  <c r="G295" i="1"/>
  <c r="G296" i="1"/>
  <c r="G297" i="1"/>
  <c r="G298" i="1"/>
  <c r="G299" i="1"/>
  <c r="G300" i="1"/>
  <c r="G301" i="1"/>
  <c r="G302" i="1"/>
  <c r="G303" i="1"/>
  <c r="G29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83" i="1"/>
  <c r="D284" i="1"/>
  <c r="D285" i="1"/>
  <c r="D286" i="1"/>
  <c r="D287" i="1"/>
  <c r="D288" i="1"/>
  <c r="D289" i="1"/>
  <c r="D290" i="1"/>
  <c r="D291" i="1"/>
  <c r="D282" i="1"/>
  <c r="H283" i="1"/>
  <c r="H282" i="1"/>
  <c r="L283" i="1"/>
  <c r="L28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67" i="1"/>
  <c r="C279" i="1"/>
  <c r="D279" i="1"/>
  <c r="D278" i="1"/>
  <c r="D268" i="1"/>
  <c r="D269" i="1"/>
  <c r="D270" i="1"/>
  <c r="D271" i="1"/>
  <c r="D272" i="1"/>
  <c r="D273" i="1"/>
  <c r="D274" i="1"/>
  <c r="D275" i="1"/>
  <c r="D276" i="1"/>
  <c r="D277" i="1"/>
  <c r="D267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50" i="1"/>
  <c r="C260" i="1"/>
  <c r="C261" i="1"/>
  <c r="C262" i="1"/>
  <c r="C263" i="1"/>
  <c r="C264" i="1"/>
  <c r="C259" i="1"/>
  <c r="C258" i="1"/>
  <c r="C257" i="1"/>
  <c r="C256" i="1"/>
  <c r="C255" i="1"/>
  <c r="C254" i="1"/>
  <c r="C253" i="1"/>
  <c r="C252" i="1"/>
  <c r="C251" i="1"/>
  <c r="C250" i="1"/>
  <c r="D239" i="1"/>
  <c r="D240" i="1"/>
  <c r="D241" i="1"/>
  <c r="D242" i="1"/>
  <c r="D243" i="1"/>
  <c r="D244" i="1"/>
  <c r="D245" i="1"/>
  <c r="D246" i="1"/>
  <c r="D247" i="1"/>
  <c r="D238" i="1"/>
  <c r="G239" i="1"/>
  <c r="G240" i="1"/>
  <c r="G241" i="1"/>
  <c r="G242" i="1"/>
  <c r="G243" i="1"/>
  <c r="G244" i="1"/>
  <c r="G245" i="1"/>
  <c r="G246" i="1"/>
  <c r="G247" i="1"/>
  <c r="G238" i="1"/>
  <c r="C247" i="1"/>
  <c r="C246" i="1"/>
  <c r="C245" i="1"/>
  <c r="C244" i="1"/>
  <c r="C243" i="1"/>
  <c r="C242" i="1"/>
  <c r="C241" i="1"/>
  <c r="C240" i="1"/>
  <c r="C239" i="1"/>
  <c r="C238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22" i="1"/>
  <c r="C231" i="1"/>
  <c r="C232" i="1"/>
  <c r="C233" i="1"/>
  <c r="C234" i="1"/>
  <c r="C235" i="1"/>
  <c r="C230" i="1"/>
  <c r="C229" i="1"/>
  <c r="C228" i="1"/>
  <c r="C227" i="1"/>
  <c r="C226" i="1"/>
  <c r="C225" i="1"/>
  <c r="C224" i="1"/>
  <c r="C223" i="1"/>
  <c r="C222" i="1"/>
  <c r="C218" i="1"/>
  <c r="C219" i="1"/>
  <c r="G218" i="1"/>
  <c r="G219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I208" i="1"/>
  <c r="I207" i="1"/>
  <c r="C207" i="1" s="1"/>
  <c r="I206" i="1"/>
  <c r="C206" i="1" s="1"/>
  <c r="I205" i="1"/>
  <c r="C205" i="1" s="1"/>
  <c r="I204" i="1"/>
  <c r="C204" i="1" s="1"/>
  <c r="I203" i="1"/>
  <c r="C203" i="1" s="1"/>
  <c r="I202" i="1"/>
  <c r="C202" i="1" s="1"/>
  <c r="M208" i="1"/>
  <c r="M207" i="1"/>
  <c r="M206" i="1"/>
  <c r="M205" i="1"/>
  <c r="M204" i="1"/>
  <c r="M203" i="1"/>
  <c r="M202" i="1"/>
  <c r="G208" i="1"/>
  <c r="D208" i="1"/>
  <c r="C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M189" i="1"/>
  <c r="M190" i="1"/>
  <c r="M191" i="1"/>
  <c r="M192" i="1"/>
  <c r="M193" i="1"/>
  <c r="M194" i="1"/>
  <c r="M195" i="1"/>
  <c r="M196" i="1"/>
  <c r="M197" i="1"/>
  <c r="M198" i="1"/>
  <c r="M199" i="1"/>
  <c r="M188" i="1"/>
  <c r="D189" i="1"/>
  <c r="D190" i="1"/>
  <c r="D191" i="1"/>
  <c r="D192" i="1"/>
  <c r="D193" i="1"/>
  <c r="D194" i="1"/>
  <c r="D195" i="1"/>
  <c r="D196" i="1"/>
  <c r="D197" i="1"/>
  <c r="D198" i="1"/>
  <c r="D199" i="1"/>
  <c r="D188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H191" i="1"/>
  <c r="H190" i="1"/>
  <c r="H189" i="1"/>
  <c r="H188" i="1"/>
  <c r="L191" i="1"/>
  <c r="L190" i="1"/>
  <c r="L189" i="1"/>
  <c r="L188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G168" i="1"/>
  <c r="G167" i="1"/>
  <c r="C168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35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10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7" i="1"/>
  <c r="B81" i="1"/>
  <c r="B82" i="1"/>
  <c r="B83" i="1"/>
  <c r="B84" i="1"/>
  <c r="B73" i="1"/>
  <c r="B74" i="1"/>
  <c r="B75" i="1"/>
  <c r="B76" i="1"/>
  <c r="B77" i="1"/>
  <c r="B64" i="1"/>
  <c r="B65" i="1"/>
  <c r="B66" i="1"/>
  <c r="B67" i="1"/>
  <c r="B68" i="1"/>
  <c r="B69" i="1"/>
  <c r="B57" i="1"/>
  <c r="B58" i="1"/>
  <c r="B59" i="1"/>
  <c r="B60" i="1"/>
  <c r="B46" i="1"/>
  <c r="B47" i="1"/>
  <c r="B48" i="1"/>
  <c r="B49" i="1"/>
  <c r="B50" i="1"/>
  <c r="B51" i="1"/>
  <c r="B52" i="1"/>
  <c r="B53" i="1"/>
  <c r="B42" i="1"/>
  <c r="B35" i="1"/>
  <c r="B36" i="1"/>
  <c r="B37" i="1"/>
  <c r="B38" i="1"/>
  <c r="B39" i="1"/>
  <c r="B40" i="1"/>
  <c r="B41" i="1"/>
  <c r="B24" i="1"/>
  <c r="B25" i="1"/>
  <c r="B26" i="1"/>
  <c r="B27" i="1"/>
  <c r="B28" i="1"/>
  <c r="B29" i="1"/>
  <c r="B30" i="1"/>
  <c r="B31" i="1"/>
  <c r="B80" i="1"/>
  <c r="B72" i="1"/>
  <c r="B63" i="1"/>
  <c r="B56" i="1"/>
  <c r="B45" i="1"/>
  <c r="B34" i="1"/>
  <c r="B23" i="1"/>
  <c r="B20" i="1"/>
  <c r="B16" i="1"/>
  <c r="B17" i="1"/>
  <c r="B18" i="1"/>
  <c r="B19" i="1"/>
  <c r="B15" i="1"/>
  <c r="B6" i="1"/>
  <c r="B7" i="1"/>
  <c r="B8" i="1"/>
  <c r="B9" i="1"/>
  <c r="B10" i="1"/>
  <c r="B11" i="1"/>
  <c r="B12" i="1"/>
  <c r="B5" i="1"/>
  <c r="G81" i="1"/>
  <c r="G82" i="1"/>
  <c r="G83" i="1"/>
  <c r="G84" i="1"/>
  <c r="G80" i="1"/>
  <c r="G73" i="1"/>
  <c r="G74" i="1"/>
  <c r="G75" i="1"/>
  <c r="G76" i="1"/>
  <c r="G77" i="1"/>
  <c r="G72" i="1"/>
  <c r="G64" i="1"/>
  <c r="G65" i="1"/>
  <c r="G66" i="1"/>
  <c r="G67" i="1"/>
  <c r="G68" i="1"/>
  <c r="G69" i="1"/>
  <c r="G63" i="1"/>
  <c r="G59" i="1"/>
  <c r="G60" i="1"/>
  <c r="G57" i="1"/>
  <c r="G58" i="1"/>
  <c r="G56" i="1"/>
  <c r="G53" i="1"/>
  <c r="G52" i="1"/>
  <c r="G46" i="1"/>
  <c r="G47" i="1"/>
  <c r="G48" i="1"/>
  <c r="G49" i="1"/>
  <c r="G50" i="1"/>
  <c r="G51" i="1"/>
  <c r="G45" i="1"/>
  <c r="G34" i="1"/>
  <c r="G16" i="1"/>
  <c r="G17" i="1"/>
  <c r="G18" i="1"/>
  <c r="G19" i="1"/>
  <c r="G20" i="1"/>
  <c r="G15" i="1"/>
  <c r="G7" i="1"/>
  <c r="G8" i="1"/>
  <c r="G9" i="1"/>
  <c r="G10" i="1"/>
  <c r="G11" i="1"/>
  <c r="G12" i="1"/>
  <c r="G6" i="1"/>
  <c r="G5" i="1"/>
  <c r="P64" i="1"/>
  <c r="P65" i="1"/>
  <c r="P66" i="1"/>
  <c r="P67" i="1"/>
  <c r="P68" i="1"/>
  <c r="P69" i="1"/>
  <c r="P57" i="1"/>
  <c r="P58" i="1"/>
  <c r="P59" i="1"/>
  <c r="P60" i="1"/>
  <c r="P63" i="1"/>
  <c r="P56" i="1"/>
  <c r="H46" i="1"/>
  <c r="M46" i="1" s="1"/>
  <c r="H47" i="1"/>
  <c r="M47" i="1" s="1"/>
  <c r="H48" i="1"/>
  <c r="H49" i="1"/>
  <c r="M49" i="1" s="1"/>
  <c r="H50" i="1"/>
  <c r="M50" i="1" s="1"/>
  <c r="H51" i="1"/>
  <c r="K51" i="1" s="1"/>
  <c r="P51" i="1" s="1"/>
  <c r="H52" i="1"/>
  <c r="M52" i="1" s="1"/>
  <c r="H53" i="1"/>
  <c r="I53" i="1" s="1"/>
  <c r="N53" i="1" s="1"/>
  <c r="H45" i="1"/>
  <c r="M45" i="1" s="1"/>
  <c r="J51" i="1"/>
  <c r="O51" i="1" s="1"/>
  <c r="H81" i="1"/>
  <c r="I81" i="1" s="1"/>
  <c r="N81" i="1" s="1"/>
  <c r="H82" i="1"/>
  <c r="M82" i="1" s="1"/>
  <c r="H83" i="1"/>
  <c r="I83" i="1" s="1"/>
  <c r="N83" i="1" s="1"/>
  <c r="H84" i="1"/>
  <c r="M84" i="1" s="1"/>
  <c r="H80" i="1"/>
  <c r="J80" i="1" s="1"/>
  <c r="O80" i="1" s="1"/>
  <c r="H73" i="1"/>
  <c r="I73" i="1" s="1"/>
  <c r="N73" i="1" s="1"/>
  <c r="H74" i="1"/>
  <c r="I74" i="1" s="1"/>
  <c r="N74" i="1" s="1"/>
  <c r="H75" i="1"/>
  <c r="M75" i="1" s="1"/>
  <c r="H76" i="1"/>
  <c r="I76" i="1" s="1"/>
  <c r="N76" i="1" s="1"/>
  <c r="H77" i="1"/>
  <c r="J77" i="1" s="1"/>
  <c r="O77" i="1" s="1"/>
  <c r="H72" i="1"/>
  <c r="M72" i="1" s="1"/>
  <c r="H64" i="1"/>
  <c r="M64" i="1" s="1"/>
  <c r="H65" i="1"/>
  <c r="J65" i="1" s="1"/>
  <c r="O65" i="1" s="1"/>
  <c r="H66" i="1"/>
  <c r="I66" i="1" s="1"/>
  <c r="N66" i="1" s="1"/>
  <c r="H67" i="1"/>
  <c r="M67" i="1" s="1"/>
  <c r="H68" i="1"/>
  <c r="M68" i="1" s="1"/>
  <c r="H69" i="1"/>
  <c r="M69" i="1" s="1"/>
  <c r="H63" i="1"/>
  <c r="I63" i="1" s="1"/>
  <c r="N63" i="1" s="1"/>
  <c r="H57" i="1"/>
  <c r="M57" i="1" s="1"/>
  <c r="H58" i="1"/>
  <c r="M58" i="1" s="1"/>
  <c r="H59" i="1"/>
  <c r="M59" i="1" s="1"/>
  <c r="H60" i="1"/>
  <c r="J60" i="1" s="1"/>
  <c r="O60" i="1" s="1"/>
  <c r="H56" i="1"/>
  <c r="I56" i="1" s="1"/>
  <c r="N56" i="1" s="1"/>
  <c r="H35" i="1"/>
  <c r="J35" i="1" s="1"/>
  <c r="O35" i="1" s="1"/>
  <c r="H36" i="1"/>
  <c r="I36" i="1" s="1"/>
  <c r="N36" i="1" s="1"/>
  <c r="H37" i="1"/>
  <c r="I37" i="1" s="1"/>
  <c r="N37" i="1" s="1"/>
  <c r="H38" i="1"/>
  <c r="M38" i="1" s="1"/>
  <c r="H39" i="1"/>
  <c r="I39" i="1" s="1"/>
  <c r="N39" i="1" s="1"/>
  <c r="H40" i="1"/>
  <c r="I40" i="1" s="1"/>
  <c r="N40" i="1" s="1"/>
  <c r="H41" i="1"/>
  <c r="I41" i="1" s="1"/>
  <c r="N41" i="1" s="1"/>
  <c r="H42" i="1"/>
  <c r="I42" i="1" s="1"/>
  <c r="N42" i="1" s="1"/>
  <c r="H34" i="1"/>
  <c r="K34" i="1" s="1"/>
  <c r="P34" i="1" s="1"/>
  <c r="H24" i="1"/>
  <c r="J24" i="1" s="1"/>
  <c r="O24" i="1" s="1"/>
  <c r="H25" i="1"/>
  <c r="J25" i="1" s="1"/>
  <c r="O25" i="1" s="1"/>
  <c r="H26" i="1"/>
  <c r="M26" i="1" s="1"/>
  <c r="H27" i="1"/>
  <c r="K27" i="1" s="1"/>
  <c r="P27" i="1" s="1"/>
  <c r="H28" i="1"/>
  <c r="J28" i="1" s="1"/>
  <c r="O28" i="1" s="1"/>
  <c r="H29" i="1"/>
  <c r="I29" i="1" s="1"/>
  <c r="N29" i="1" s="1"/>
  <c r="H30" i="1"/>
  <c r="K30" i="1" s="1"/>
  <c r="P30" i="1" s="1"/>
  <c r="H31" i="1"/>
  <c r="M31" i="1" s="1"/>
  <c r="H23" i="1"/>
  <c r="K23" i="1" s="1"/>
  <c r="P23" i="1" s="1"/>
  <c r="H16" i="1"/>
  <c r="J16" i="1" s="1"/>
  <c r="O16" i="1" s="1"/>
  <c r="H17" i="1"/>
  <c r="J17" i="1" s="1"/>
  <c r="O17" i="1" s="1"/>
  <c r="H18" i="1"/>
  <c r="J18" i="1" s="1"/>
  <c r="O18" i="1" s="1"/>
  <c r="H19" i="1"/>
  <c r="J19" i="1" s="1"/>
  <c r="O19" i="1" s="1"/>
  <c r="H20" i="1"/>
  <c r="I20" i="1" s="1"/>
  <c r="N20" i="1" s="1"/>
  <c r="H15" i="1"/>
  <c r="J15" i="1" s="1"/>
  <c r="O15" i="1" s="1"/>
  <c r="H5" i="1"/>
  <c r="M5" i="1" s="1"/>
  <c r="H6" i="1"/>
  <c r="I6" i="1" s="1"/>
  <c r="N6" i="1" s="1"/>
  <c r="H7" i="1"/>
  <c r="K7" i="1" s="1"/>
  <c r="P7" i="1" s="1"/>
  <c r="H8" i="1"/>
  <c r="M8" i="1" s="1"/>
  <c r="H9" i="1"/>
  <c r="I9" i="1" s="1"/>
  <c r="N9" i="1" s="1"/>
  <c r="H10" i="1"/>
  <c r="I10" i="1" s="1"/>
  <c r="N10" i="1" s="1"/>
  <c r="H11" i="1"/>
  <c r="M11" i="1" s="1"/>
  <c r="H12" i="1"/>
  <c r="J12" i="1" s="1"/>
  <c r="O12" i="1" s="1"/>
  <c r="G35" i="1"/>
  <c r="G36" i="1"/>
  <c r="G37" i="1"/>
  <c r="G38" i="1"/>
  <c r="G39" i="1"/>
  <c r="G40" i="1"/>
  <c r="G41" i="1"/>
  <c r="G42" i="1"/>
  <c r="G16" i="2" l="1"/>
  <c r="G15" i="2"/>
  <c r="G14" i="2"/>
  <c r="G6" i="2"/>
  <c r="G13" i="2"/>
  <c r="G10" i="2"/>
  <c r="G8" i="2"/>
  <c r="G7" i="2"/>
  <c r="G12" i="2"/>
  <c r="G11" i="2"/>
  <c r="G4" i="2"/>
  <c r="G5" i="2"/>
  <c r="G9" i="2"/>
  <c r="J36" i="1"/>
  <c r="O36" i="1" s="1"/>
  <c r="J46" i="1"/>
  <c r="O46" i="1" s="1"/>
  <c r="M16" i="1"/>
  <c r="Q16" i="1" s="1"/>
  <c r="J23" i="1"/>
  <c r="O23" i="1" s="1"/>
  <c r="M23" i="1"/>
  <c r="Q23" i="1" s="1"/>
  <c r="I23" i="1"/>
  <c r="N23" i="1" s="1"/>
  <c r="M12" i="1"/>
  <c r="Q12" i="1" s="1"/>
  <c r="M39" i="1"/>
  <c r="Q39" i="1" s="1"/>
  <c r="I12" i="1"/>
  <c r="N12" i="1" s="1"/>
  <c r="K46" i="1"/>
  <c r="P46" i="1" s="1"/>
  <c r="J67" i="1"/>
  <c r="O67" i="1" s="1"/>
  <c r="I50" i="1"/>
  <c r="N50" i="1" s="1"/>
  <c r="K12" i="1"/>
  <c r="P12" i="1" s="1"/>
  <c r="K50" i="1"/>
  <c r="P50" i="1" s="1"/>
  <c r="J73" i="1"/>
  <c r="O73" i="1" s="1"/>
  <c r="Q69" i="1"/>
  <c r="I64" i="1"/>
  <c r="N64" i="1" s="1"/>
  <c r="M77" i="1"/>
  <c r="Q77" i="1" s="1"/>
  <c r="I68" i="1"/>
  <c r="N68" i="1" s="1"/>
  <c r="M29" i="1"/>
  <c r="Q29" i="1" s="1"/>
  <c r="I65" i="1"/>
  <c r="N65" i="1" s="1"/>
  <c r="I77" i="1"/>
  <c r="N77" i="1" s="1"/>
  <c r="K77" i="1"/>
  <c r="P77" i="1" s="1"/>
  <c r="M65" i="1"/>
  <c r="Q65" i="1" s="1"/>
  <c r="J6" i="1"/>
  <c r="O6" i="1" s="1"/>
  <c r="I16" i="1"/>
  <c r="N16" i="1" s="1"/>
  <c r="Q26" i="1"/>
  <c r="I11" i="1"/>
  <c r="N11" i="1" s="1"/>
  <c r="K76" i="1"/>
  <c r="P76" i="1" s="1"/>
  <c r="M63" i="1"/>
  <c r="Q63" i="1" s="1"/>
  <c r="Q50" i="1"/>
  <c r="J40" i="1"/>
  <c r="O40" i="1" s="1"/>
  <c r="M60" i="1"/>
  <c r="Q60" i="1" s="1"/>
  <c r="J69" i="1"/>
  <c r="O69" i="1" s="1"/>
  <c r="M27" i="1"/>
  <c r="Q27" i="1" s="1"/>
  <c r="K19" i="1"/>
  <c r="P19" i="1" s="1"/>
  <c r="Q8" i="1"/>
  <c r="M40" i="1"/>
  <c r="Q40" i="1" s="1"/>
  <c r="I60" i="1"/>
  <c r="N60" i="1" s="1"/>
  <c r="I57" i="1"/>
  <c r="N57" i="1" s="1"/>
  <c r="K26" i="1"/>
  <c r="P26" i="1" s="1"/>
  <c r="I84" i="1"/>
  <c r="N84" i="1" s="1"/>
  <c r="Q82" i="1"/>
  <c r="K47" i="1"/>
  <c r="P47" i="1" s="1"/>
  <c r="Q52" i="1"/>
  <c r="Q49" i="1"/>
  <c r="J45" i="1"/>
  <c r="O45" i="1" s="1"/>
  <c r="M66" i="1"/>
  <c r="Q66" i="1" s="1"/>
  <c r="Q58" i="1"/>
  <c r="J47" i="1"/>
  <c r="O47" i="1" s="1"/>
  <c r="Q46" i="1"/>
  <c r="J50" i="1"/>
  <c r="O50" i="1" s="1"/>
  <c r="M6" i="1"/>
  <c r="Q6" i="1" s="1"/>
  <c r="I58" i="1"/>
  <c r="N58" i="1" s="1"/>
  <c r="M83" i="1"/>
  <c r="Q83" i="1" s="1"/>
  <c r="I38" i="1"/>
  <c r="N38" i="1" s="1"/>
  <c r="I46" i="1"/>
  <c r="N46" i="1" s="1"/>
  <c r="M25" i="1"/>
  <c r="Q25" i="1" s="1"/>
  <c r="K41" i="1"/>
  <c r="P41" i="1" s="1"/>
  <c r="Q11" i="1"/>
  <c r="K38" i="1"/>
  <c r="P38" i="1" s="1"/>
  <c r="J74" i="1"/>
  <c r="O74" i="1" s="1"/>
  <c r="M10" i="1"/>
  <c r="Q10" i="1" s="1"/>
  <c r="I8" i="1"/>
  <c r="N8" i="1" s="1"/>
  <c r="J39" i="1"/>
  <c r="O39" i="1" s="1"/>
  <c r="I47" i="1"/>
  <c r="N47" i="1" s="1"/>
  <c r="K16" i="1"/>
  <c r="P16" i="1" s="1"/>
  <c r="J26" i="1"/>
  <c r="O26" i="1" s="1"/>
  <c r="K10" i="1"/>
  <c r="P10" i="1" s="1"/>
  <c r="Q31" i="1"/>
  <c r="Q57" i="1"/>
  <c r="K45" i="1"/>
  <c r="P45" i="1" s="1"/>
  <c r="I51" i="1"/>
  <c r="N51" i="1" s="1"/>
  <c r="K82" i="1"/>
  <c r="P82" i="1" s="1"/>
  <c r="M17" i="1"/>
  <c r="Q17" i="1" s="1"/>
  <c r="K84" i="1"/>
  <c r="P84" i="1" s="1"/>
  <c r="J84" i="1"/>
  <c r="O84" i="1" s="1"/>
  <c r="I82" i="1"/>
  <c r="N82" i="1" s="1"/>
  <c r="Q45" i="1"/>
  <c r="Q72" i="1"/>
  <c r="J82" i="1"/>
  <c r="O82" i="1" s="1"/>
  <c r="I17" i="1"/>
  <c r="N17" i="1" s="1"/>
  <c r="K24" i="1"/>
  <c r="P24" i="1" s="1"/>
  <c r="K17" i="1"/>
  <c r="P17" i="1" s="1"/>
  <c r="J57" i="1"/>
  <c r="O57" i="1" s="1"/>
  <c r="J10" i="1"/>
  <c r="O10" i="1" s="1"/>
  <c r="J68" i="1"/>
  <c r="O68" i="1" s="1"/>
  <c r="I80" i="1"/>
  <c r="N80" i="1" s="1"/>
  <c r="K52" i="1"/>
  <c r="P52" i="1" s="1"/>
  <c r="M28" i="1"/>
  <c r="Q28" i="1" s="1"/>
  <c r="Q38" i="1"/>
  <c r="I69" i="1"/>
  <c r="N69" i="1" s="1"/>
  <c r="K80" i="1"/>
  <c r="P80" i="1" s="1"/>
  <c r="J38" i="1"/>
  <c r="O38" i="1" s="1"/>
  <c r="I19" i="1"/>
  <c r="N19" i="1" s="1"/>
  <c r="J41" i="1"/>
  <c r="O41" i="1" s="1"/>
  <c r="Q75" i="1"/>
  <c r="J76" i="1"/>
  <c r="O76" i="1" s="1"/>
  <c r="I30" i="1"/>
  <c r="N30" i="1" s="1"/>
  <c r="K6" i="1"/>
  <c r="P6" i="1" s="1"/>
  <c r="J66" i="1"/>
  <c r="O66" i="1" s="1"/>
  <c r="K28" i="1"/>
  <c r="P28" i="1" s="1"/>
  <c r="K31" i="1"/>
  <c r="P31" i="1" s="1"/>
  <c r="I45" i="1"/>
  <c r="N45" i="1" s="1"/>
  <c r="K9" i="1"/>
  <c r="P9" i="1" s="1"/>
  <c r="I15" i="1"/>
  <c r="N15" i="1" s="1"/>
  <c r="J31" i="1"/>
  <c r="O31" i="1" s="1"/>
  <c r="M20" i="1"/>
  <c r="Q20" i="1" s="1"/>
  <c r="M76" i="1"/>
  <c r="Q76" i="1" s="1"/>
  <c r="M24" i="1"/>
  <c r="Q24" i="1" s="1"/>
  <c r="I25" i="1"/>
  <c r="N25" i="1" s="1"/>
  <c r="I5" i="1"/>
  <c r="N5" i="1" s="1"/>
  <c r="J56" i="1"/>
  <c r="O56" i="1" s="1"/>
  <c r="I24" i="1"/>
  <c r="N24" i="1" s="1"/>
  <c r="J20" i="1"/>
  <c r="O20" i="1" s="1"/>
  <c r="I28" i="1"/>
  <c r="N28" i="1" s="1"/>
  <c r="Q84" i="1"/>
  <c r="M80" i="1"/>
  <c r="Q80" i="1" s="1"/>
  <c r="J64" i="1"/>
  <c r="O64" i="1" s="1"/>
  <c r="M19" i="1"/>
  <c r="Q19" i="1" s="1"/>
  <c r="I52" i="1"/>
  <c r="N52" i="1" s="1"/>
  <c r="I31" i="1"/>
  <c r="N31" i="1" s="1"/>
  <c r="Q59" i="1"/>
  <c r="Q67" i="1"/>
  <c r="M56" i="1"/>
  <c r="Q56" i="1" s="1"/>
  <c r="J27" i="1"/>
  <c r="O27" i="1" s="1"/>
  <c r="M34" i="1"/>
  <c r="Q34" i="1" s="1"/>
  <c r="K18" i="1"/>
  <c r="P18" i="1" s="1"/>
  <c r="I75" i="1"/>
  <c r="N75" i="1" s="1"/>
  <c r="J72" i="1"/>
  <c r="O72" i="1" s="1"/>
  <c r="Q5" i="1"/>
  <c r="K75" i="1"/>
  <c r="P75" i="1" s="1"/>
  <c r="J63" i="1"/>
  <c r="O63" i="1" s="1"/>
  <c r="K36" i="1"/>
  <c r="P36" i="1" s="1"/>
  <c r="K40" i="1"/>
  <c r="P40" i="1" s="1"/>
  <c r="I26" i="1"/>
  <c r="N26" i="1" s="1"/>
  <c r="K53" i="1"/>
  <c r="P53" i="1" s="1"/>
  <c r="J58" i="1"/>
  <c r="O58" i="1" s="1"/>
  <c r="I72" i="1"/>
  <c r="N72" i="1" s="1"/>
  <c r="K5" i="1"/>
  <c r="P5" i="1" s="1"/>
  <c r="J75" i="1"/>
  <c r="O75" i="1" s="1"/>
  <c r="J83" i="1"/>
  <c r="O83" i="1" s="1"/>
  <c r="I67" i="1"/>
  <c r="N67" i="1" s="1"/>
  <c r="I34" i="1"/>
  <c r="N34" i="1" s="1"/>
  <c r="M37" i="1"/>
  <c r="Q37" i="1" s="1"/>
  <c r="K73" i="1"/>
  <c r="P73" i="1" s="1"/>
  <c r="K74" i="1"/>
  <c r="P74" i="1" s="1"/>
  <c r="J59" i="1"/>
  <c r="O59" i="1" s="1"/>
  <c r="K20" i="1"/>
  <c r="P20" i="1" s="1"/>
  <c r="Q64" i="1"/>
  <c r="J49" i="1"/>
  <c r="O49" i="1" s="1"/>
  <c r="K25" i="1"/>
  <c r="P25" i="1" s="1"/>
  <c r="Q47" i="1"/>
  <c r="K83" i="1"/>
  <c r="P83" i="1" s="1"/>
  <c r="I49" i="1"/>
  <c r="N49" i="1" s="1"/>
  <c r="M73" i="1"/>
  <c r="Q73" i="1" s="1"/>
  <c r="M7" i="1"/>
  <c r="Q7" i="1" s="1"/>
  <c r="K72" i="1"/>
  <c r="P72" i="1" s="1"/>
  <c r="M36" i="1"/>
  <c r="Q36" i="1" s="1"/>
  <c r="K49" i="1"/>
  <c r="P49" i="1" s="1"/>
  <c r="J34" i="1"/>
  <c r="O34" i="1" s="1"/>
  <c r="J5" i="1"/>
  <c r="O5" i="1" s="1"/>
  <c r="I7" i="1"/>
  <c r="N7" i="1" s="1"/>
  <c r="K37" i="1"/>
  <c r="P37" i="1" s="1"/>
  <c r="J37" i="1"/>
  <c r="O37" i="1" s="1"/>
  <c r="J11" i="1"/>
  <c r="O11" i="1" s="1"/>
  <c r="M51" i="1"/>
  <c r="Q51" i="1" s="1"/>
  <c r="I27" i="1"/>
  <c r="N27" i="1" s="1"/>
  <c r="I59" i="1"/>
  <c r="N59" i="1" s="1"/>
  <c r="Q68" i="1"/>
  <c r="M18" i="1"/>
  <c r="Q18" i="1" s="1"/>
  <c r="I18" i="1"/>
  <c r="N18" i="1" s="1"/>
  <c r="I35" i="1"/>
  <c r="N35" i="1" s="1"/>
  <c r="M35" i="1"/>
  <c r="Q35" i="1" s="1"/>
  <c r="I48" i="1"/>
  <c r="N48" i="1" s="1"/>
  <c r="J48" i="1"/>
  <c r="O48" i="1" s="1"/>
  <c r="M48" i="1"/>
  <c r="Q48" i="1" s="1"/>
  <c r="K39" i="1"/>
  <c r="P39" i="1" s="1"/>
  <c r="J9" i="1"/>
  <c r="O9" i="1" s="1"/>
  <c r="M9" i="1"/>
  <c r="Q9" i="1" s="1"/>
  <c r="K48" i="1"/>
  <c r="P48" i="1" s="1"/>
  <c r="J81" i="1"/>
  <c r="O81" i="1" s="1"/>
  <c r="M81" i="1"/>
  <c r="Q81" i="1" s="1"/>
  <c r="K35" i="1"/>
  <c r="P35" i="1" s="1"/>
  <c r="K8" i="1"/>
  <c r="P8" i="1" s="1"/>
  <c r="J8" i="1"/>
  <c r="O8" i="1" s="1"/>
  <c r="K15" i="1"/>
  <c r="P15" i="1" s="1"/>
  <c r="M15" i="1"/>
  <c r="Q15" i="1" s="1"/>
  <c r="M30" i="1"/>
  <c r="Q30" i="1" s="1"/>
  <c r="J30" i="1"/>
  <c r="O30" i="1" s="1"/>
  <c r="J42" i="1"/>
  <c r="O42" i="1" s="1"/>
  <c r="K42" i="1"/>
  <c r="P42" i="1" s="1"/>
  <c r="M42" i="1"/>
  <c r="Q42" i="1" s="1"/>
  <c r="K81" i="1"/>
  <c r="P81" i="1" s="1"/>
  <c r="M53" i="1"/>
  <c r="Q53" i="1" s="1"/>
  <c r="J53" i="1"/>
  <c r="O53" i="1" s="1"/>
  <c r="K29" i="1"/>
  <c r="P29" i="1" s="1"/>
  <c r="J7" i="1"/>
  <c r="O7" i="1" s="1"/>
  <c r="J52" i="1"/>
  <c r="O52" i="1" s="1"/>
  <c r="M41" i="1"/>
  <c r="Q41" i="1" s="1"/>
  <c r="K11" i="1"/>
  <c r="P11" i="1" s="1"/>
  <c r="J29" i="1"/>
  <c r="O29" i="1" s="1"/>
  <c r="M74" i="1"/>
  <c r="Q74" i="1" s="1"/>
</calcChain>
</file>

<file path=xl/sharedStrings.xml><?xml version="1.0" encoding="utf-8"?>
<sst xmlns="http://schemas.openxmlformats.org/spreadsheetml/2006/main" count="1264" uniqueCount="132">
  <si>
    <t>Temp. ( C)</t>
  </si>
  <si>
    <t>Density</t>
  </si>
  <si>
    <t>cp ( J/kgK )</t>
  </si>
  <si>
    <t>k</t>
  </si>
  <si>
    <t>Dynamic viscosity</t>
  </si>
  <si>
    <t>CH4 ( Methane) ( Tablo değerleri)</t>
  </si>
  <si>
    <t>CH4O ( Methanol)</t>
  </si>
  <si>
    <t>R600a ( Isobutane)</t>
  </si>
  <si>
    <t>Glycerin (C3H8O3)</t>
  </si>
  <si>
    <t>Mercury(Hg)</t>
  </si>
  <si>
    <t>Bismuth(Bi)</t>
  </si>
  <si>
    <t>Lead(Pb)</t>
  </si>
  <si>
    <t>Na</t>
  </si>
  <si>
    <t>K</t>
  </si>
  <si>
    <t>Viscosity:</t>
  </si>
  <si>
    <t>Density:</t>
  </si>
  <si>
    <t>cp:</t>
  </si>
  <si>
    <t>k:</t>
  </si>
  <si>
    <t>CH4 ( Methane) ( Denklem değerleri)</t>
  </si>
  <si>
    <t>Temp. ( K)</t>
  </si>
  <si>
    <t>M,molar mass:</t>
  </si>
  <si>
    <t>% Hata Density</t>
  </si>
  <si>
    <t>% Hata cp</t>
  </si>
  <si>
    <t>% Hata k</t>
  </si>
  <si>
    <t>% Hata viscosity</t>
  </si>
  <si>
    <t>% Hata Değerleri</t>
  </si>
  <si>
    <t>Denklem değerleri</t>
  </si>
  <si>
    <t>Temp. (K)</t>
  </si>
  <si>
    <t>(Acetone) C3H6O</t>
  </si>
  <si>
    <t>Kelvin</t>
  </si>
  <si>
    <t>Density(kg/m^3)</t>
  </si>
  <si>
    <t>Specific volume</t>
  </si>
  <si>
    <t>Dynamic visc.</t>
  </si>
  <si>
    <t>Psaturation(bar)</t>
  </si>
  <si>
    <t>Dynamic viscosity(Pa.s)</t>
  </si>
  <si>
    <t>NH3(Ammonia)</t>
  </si>
  <si>
    <t>Ar(Argon)</t>
  </si>
  <si>
    <t>C6H6(Benzene)</t>
  </si>
  <si>
    <t>Br2(bromine)</t>
  </si>
  <si>
    <t>C4H10(butane)</t>
  </si>
  <si>
    <t>C2H6(ethane)</t>
  </si>
  <si>
    <t>T(K)</t>
  </si>
  <si>
    <t>P(bar)</t>
  </si>
  <si>
    <t>Specific volume sıvı)</t>
  </si>
  <si>
    <t>Specific volume(gas)</t>
  </si>
  <si>
    <t>hf( kJ/kg)</t>
  </si>
  <si>
    <t>hg</t>
  </si>
  <si>
    <t>sf</t>
  </si>
  <si>
    <t>sg(kJ/(kgK))</t>
  </si>
  <si>
    <t>cp(kJ/(kgK))</t>
  </si>
  <si>
    <t>viscosity</t>
  </si>
  <si>
    <t>C2H6(Ethane)</t>
  </si>
  <si>
    <t>CF4(carbon tetrafluoride)</t>
  </si>
  <si>
    <t>CO2(carbon dioxide)</t>
  </si>
  <si>
    <t>cp(J/(kgK))</t>
  </si>
  <si>
    <t>CCl4(carbon tetrachloride)</t>
  </si>
  <si>
    <t>C10H22(decane)</t>
  </si>
  <si>
    <t>CHCl3(chloroform)</t>
  </si>
  <si>
    <t>C2H6O(ethanol)</t>
  </si>
  <si>
    <t>T</t>
  </si>
  <si>
    <t>P</t>
  </si>
  <si>
    <t>specific volume sıvı</t>
  </si>
  <si>
    <t>sp. Vol. Gas</t>
  </si>
  <si>
    <t>hf</t>
  </si>
  <si>
    <t>sg</t>
  </si>
  <si>
    <t>cp sıvı</t>
  </si>
  <si>
    <t>cp gas</t>
  </si>
  <si>
    <t>H2O2(hydrogen peroxide)</t>
  </si>
  <si>
    <t>CH3Cl(methyl chloride)</t>
  </si>
  <si>
    <t>N2(Nitrogen)</t>
  </si>
  <si>
    <t>C9H20(Nonane)</t>
  </si>
  <si>
    <t>C8H18(Octane)</t>
  </si>
  <si>
    <t>O2(Oxygen)</t>
  </si>
  <si>
    <t>C7H16(heptane)</t>
  </si>
  <si>
    <t>He(helium4)</t>
  </si>
  <si>
    <t>C3H8_propane</t>
  </si>
  <si>
    <t xml:space="preserve">C3H6_propylene  </t>
  </si>
  <si>
    <t>C7H8_toluene</t>
  </si>
  <si>
    <t xml:space="preserve">Sur. Tension </t>
  </si>
  <si>
    <t xml:space="preserve">T( C ) </t>
  </si>
  <si>
    <t>T1</t>
  </si>
  <si>
    <t>T2</t>
  </si>
  <si>
    <t xml:space="preserve"> st2</t>
  </si>
  <si>
    <t>st1</t>
  </si>
  <si>
    <t>st</t>
  </si>
  <si>
    <t>Surface tension (N/m)</t>
  </si>
  <si>
    <t xml:space="preserve">Interpolasyon </t>
  </si>
  <si>
    <t>Surface tension(mN/m)</t>
  </si>
  <si>
    <t>C4H10_Butane</t>
  </si>
  <si>
    <t>Pressure(MPa)</t>
  </si>
  <si>
    <t>Density liquid (kg/m^3)</t>
  </si>
  <si>
    <t>Specific volume vapor(m^3/kg)</t>
  </si>
  <si>
    <t>Enthalpy(kJ/kg)</t>
  </si>
  <si>
    <t>Liquid</t>
  </si>
  <si>
    <t>Vapor</t>
  </si>
  <si>
    <t>Entropy( kJ/(kgK))</t>
  </si>
  <si>
    <t>Specific heat( kJ/(kgK))</t>
  </si>
  <si>
    <t>cp/cv</t>
  </si>
  <si>
    <t>Velocity of sound, (m/s)</t>
  </si>
  <si>
    <t>Surface  Tension ( mN/m)</t>
  </si>
  <si>
    <t>Viscosity, (mikroPa.s)</t>
  </si>
  <si>
    <t>Thermal cond. (mW/ mK)</t>
  </si>
  <si>
    <t>T( C )</t>
  </si>
  <si>
    <t>Amnonia ( NH3)</t>
  </si>
  <si>
    <t>Water</t>
  </si>
  <si>
    <t xml:space="preserve">T (C) </t>
  </si>
  <si>
    <t>Methane</t>
  </si>
  <si>
    <t>Ethane</t>
  </si>
  <si>
    <t>Propane</t>
  </si>
  <si>
    <t>n-Butane</t>
  </si>
  <si>
    <t>isoButane</t>
  </si>
  <si>
    <t>ethylene(c2h4)</t>
  </si>
  <si>
    <t>propylene(c3h6)</t>
  </si>
  <si>
    <t>Helium</t>
  </si>
  <si>
    <t>CCl2F2(dichlorodifluoromethane)</t>
  </si>
  <si>
    <t>CHClF2_chlorodifluoromethane</t>
  </si>
  <si>
    <t xml:space="preserve">CHF3_fluoroform </t>
  </si>
  <si>
    <t>Diger adı trifluoromethane</t>
  </si>
  <si>
    <t>Bu sayfadaki tüm malzemeler soğutucu akışkan</t>
  </si>
  <si>
    <t>CH2F2_difluoromethane</t>
  </si>
  <si>
    <t>C2H2F4_1112tetrafluoroethane</t>
  </si>
  <si>
    <t>R134a olarak da bilinir.</t>
  </si>
  <si>
    <t>R123 olarak da bilinir.</t>
  </si>
  <si>
    <t>C2HCl2F3_22dichloro111trifluoroethane</t>
  </si>
  <si>
    <t>R124 olarak da bilinir.</t>
  </si>
  <si>
    <t>C2HClF4_2chloro1112tetrafluoroethane</t>
  </si>
  <si>
    <t>C2HF5_pentafluoroethane</t>
  </si>
  <si>
    <t>R125 olarak da bilinir.</t>
  </si>
  <si>
    <t>C2H3F3_111trifluoroethane</t>
  </si>
  <si>
    <t>R143a olarak da bilinir.</t>
  </si>
  <si>
    <t>C2H4F2_11difluoroethane</t>
  </si>
  <si>
    <t>R152a olarak da bilinir.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</si>
</sst>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0" fillId="0" borderId="30" xfId="0" applyBorder="1"/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31" xfId="0" applyFont="1" applyFill="1" applyBorder="1"/>
    <xf numFmtId="0" fontId="0" fillId="0" borderId="31" xfId="0" applyBorder="1"/>
    <xf numFmtId="0" fontId="0" fillId="3" borderId="1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11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5" fontId="0" fillId="0" borderId="8" xfId="0" applyNumberFormat="1" applyBorder="1"/>
    <xf numFmtId="166" fontId="0" fillId="0" borderId="1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21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4FDC-FA96-410F-8386-22C3E8E78D18}">
  <dimension ref="A2:AA420"/>
  <sheetViews>
    <sheetView topLeftCell="B379" zoomScale="80" zoomScaleNormal="80" workbookViewId="0">
      <selection activeCell="D400" sqref="D400"/>
    </sheetView>
  </sheetViews>
  <sheetFormatPr defaultRowHeight="14.4" x14ac:dyDescent="0.3"/>
  <cols>
    <col min="1" max="1" width="9.6640625" bestFit="1" customWidth="1"/>
    <col min="2" max="2" width="9.6640625" customWidth="1"/>
    <col min="3" max="3" width="15.44140625" bestFit="1" customWidth="1"/>
    <col min="4" max="5" width="18.5546875" customWidth="1"/>
    <col min="6" max="6" width="12.21875" customWidth="1"/>
    <col min="7" max="7" width="21.33203125" bestFit="1" customWidth="1"/>
    <col min="8" max="8" width="15.109375" bestFit="1" customWidth="1"/>
    <col min="9" max="9" width="15.77734375" customWidth="1"/>
    <col min="10" max="11" width="12" bestFit="1" customWidth="1"/>
    <col min="12" max="12" width="11.21875" customWidth="1"/>
    <col min="13" max="13" width="23.109375" customWidth="1"/>
    <col min="14" max="14" width="20.5546875" customWidth="1"/>
    <col min="15" max="16" width="12.6640625" bestFit="1" customWidth="1"/>
    <col min="17" max="17" width="14.21875" bestFit="1" customWidth="1"/>
    <col min="19" max="19" width="13" bestFit="1" customWidth="1"/>
    <col min="21" max="21" width="10.77734375" customWidth="1"/>
    <col min="22" max="23" width="9.33203125" bestFit="1" customWidth="1"/>
  </cols>
  <sheetData>
    <row r="2" spans="1:27" ht="15" thickBot="1" x14ac:dyDescent="0.35"/>
    <row r="3" spans="1:27" ht="15" thickBot="1" x14ac:dyDescent="0.35">
      <c r="A3" s="66" t="s">
        <v>5</v>
      </c>
      <c r="B3" s="67"/>
      <c r="C3" s="68"/>
      <c r="D3" s="68"/>
      <c r="E3" s="68"/>
      <c r="F3" s="68"/>
      <c r="G3" s="69"/>
      <c r="H3" s="63" t="s">
        <v>18</v>
      </c>
      <c r="I3" s="64"/>
      <c r="J3" s="64"/>
      <c r="K3" s="64"/>
      <c r="L3" s="64"/>
      <c r="M3" s="65"/>
      <c r="N3" s="60" t="s">
        <v>25</v>
      </c>
      <c r="O3" s="61"/>
      <c r="P3" s="61"/>
      <c r="Q3" s="62"/>
    </row>
    <row r="4" spans="1:27" ht="28.2" customHeight="1" thickBot="1" x14ac:dyDescent="0.35">
      <c r="A4" s="18" t="s">
        <v>0</v>
      </c>
      <c r="B4" s="28" t="s">
        <v>27</v>
      </c>
      <c r="C4" s="19" t="s">
        <v>1</v>
      </c>
      <c r="D4" s="19" t="s">
        <v>2</v>
      </c>
      <c r="E4" s="19" t="s">
        <v>3</v>
      </c>
      <c r="F4" s="19" t="s">
        <v>32</v>
      </c>
      <c r="G4" s="20" t="s">
        <v>4</v>
      </c>
      <c r="H4" s="21" t="s">
        <v>19</v>
      </c>
      <c r="I4" s="22" t="s">
        <v>1</v>
      </c>
      <c r="J4" s="22" t="s">
        <v>2</v>
      </c>
      <c r="K4" s="22" t="s">
        <v>3</v>
      </c>
      <c r="L4" s="22"/>
      <c r="M4" s="23" t="s">
        <v>4</v>
      </c>
      <c r="N4" s="24" t="s">
        <v>21</v>
      </c>
      <c r="O4" s="25" t="s">
        <v>22</v>
      </c>
      <c r="P4" s="25" t="s">
        <v>23</v>
      </c>
      <c r="Q4" s="23" t="s">
        <v>24</v>
      </c>
    </row>
    <row r="5" spans="1:27" x14ac:dyDescent="0.3">
      <c r="A5" s="16">
        <v>-160</v>
      </c>
      <c r="B5" s="29">
        <f>A5+273</f>
        <v>113</v>
      </c>
      <c r="C5" s="15">
        <v>420.2</v>
      </c>
      <c r="D5" s="15">
        <v>3492</v>
      </c>
      <c r="E5" s="15">
        <v>0.18629999999999999</v>
      </c>
      <c r="F5" s="15">
        <v>1.133</v>
      </c>
      <c r="G5" s="17">
        <f>F5*POWER(10,-4)</f>
        <v>1.133E-4</v>
      </c>
      <c r="H5" s="3">
        <f>A5+273</f>
        <v>113</v>
      </c>
      <c r="I5" s="2">
        <f t="shared" ref="I5:I12" si="0">a_1*POWER(b_1,-POWER(1-H5/c_1,n_1))*1000</f>
        <v>420.08940159070448</v>
      </c>
      <c r="J5" s="2">
        <f t="shared" ref="J5:J12" si="1">(cp_a1+cp_b1*H5+cp_c1*H5*H5+cp_d1*H5*H5*H5)/M_1*1000</f>
        <v>3429.347764757214</v>
      </c>
      <c r="K5" s="2">
        <f t="shared" ref="K5:K12" si="2">k_a1+k_b1*H5+k_c1*H5*H5</f>
        <v>0.21002502070000001</v>
      </c>
      <c r="L5" s="2"/>
      <c r="M5" s="4">
        <f t="shared" ref="M5:M12" si="3">POWER(10, v_a1+v_b1/H5+v_c1*H5+v_d1*H5*H5)/1000</f>
        <v>1.1354809424517647E-4</v>
      </c>
      <c r="N5" s="8">
        <f>(I5-C5)*100/C5</f>
        <v>-2.6320421060329717E-2</v>
      </c>
      <c r="O5" s="2">
        <f>(J5-D5)*100/D5</f>
        <v>-1.794164812221821</v>
      </c>
      <c r="P5" s="2">
        <f>(K5-E5)*100/E5</f>
        <v>12.734847396672043</v>
      </c>
      <c r="Q5" s="4">
        <f>(M5-G5)*100/G5</f>
        <v>0.21897109018223337</v>
      </c>
      <c r="S5" t="s">
        <v>14</v>
      </c>
      <c r="T5">
        <v>-7.3800999999999997</v>
      </c>
      <c r="U5" s="1">
        <v>319</v>
      </c>
      <c r="V5">
        <v>4.7899999999999998E-2</v>
      </c>
      <c r="W5" s="1">
        <v>-1.4100000000000001E-4</v>
      </c>
      <c r="X5">
        <v>91</v>
      </c>
      <c r="Y5" s="1">
        <v>191</v>
      </c>
    </row>
    <row r="6" spans="1:27" x14ac:dyDescent="0.3">
      <c r="A6" s="3">
        <v>-150</v>
      </c>
      <c r="B6" s="29">
        <f t="shared" ref="B6:B12" si="4">A6+273</f>
        <v>123</v>
      </c>
      <c r="C6" s="2">
        <v>405</v>
      </c>
      <c r="D6" s="2">
        <v>3580</v>
      </c>
      <c r="E6" s="2">
        <v>0.17030000000000001</v>
      </c>
      <c r="F6" s="2">
        <v>9.1690000000000005</v>
      </c>
      <c r="G6" s="4">
        <f>F6*POWER(10,-5)</f>
        <v>9.1690000000000012E-5</v>
      </c>
      <c r="H6" s="3">
        <f t="shared" ref="H6:H12" si="5">A6+273</f>
        <v>123</v>
      </c>
      <c r="I6" s="2">
        <f t="shared" si="0"/>
        <v>404.95913298319658</v>
      </c>
      <c r="J6" s="2">
        <f t="shared" si="1"/>
        <v>3549.0708776413403</v>
      </c>
      <c r="K6" s="2">
        <f t="shared" si="2"/>
        <v>0.2020868287</v>
      </c>
      <c r="L6" s="2"/>
      <c r="M6" s="4">
        <f t="shared" si="3"/>
        <v>9.3736111812409563E-5</v>
      </c>
      <c r="N6" s="8">
        <f t="shared" ref="N6:N12" si="6">(I6-C6)*100/C6</f>
        <v>-1.0090621432942655E-2</v>
      </c>
      <c r="O6" s="2">
        <f t="shared" ref="O6:O11" si="7">(J6-D6)*100/D6</f>
        <v>-0.8639419653256899</v>
      </c>
      <c r="P6" s="2">
        <f t="shared" ref="P6:P11" si="8">(K6-E6)*100/E6</f>
        <v>18.665195948326478</v>
      </c>
      <c r="Q6" s="4">
        <f>(M6-G6)*100/G6</f>
        <v>2.2315539452607167</v>
      </c>
      <c r="S6" t="s">
        <v>15</v>
      </c>
      <c r="T6">
        <v>0.16270000000000001</v>
      </c>
      <c r="U6">
        <v>0.29337000000000002</v>
      </c>
      <c r="V6">
        <v>190.56</v>
      </c>
      <c r="W6">
        <v>0.28571000000000002</v>
      </c>
      <c r="X6">
        <v>90.69</v>
      </c>
      <c r="Y6">
        <v>190.56</v>
      </c>
      <c r="Z6">
        <v>111.67</v>
      </c>
      <c r="AA6">
        <v>0.42199999999999999</v>
      </c>
    </row>
    <row r="7" spans="1:27" x14ac:dyDescent="0.3">
      <c r="A7" s="3">
        <v>-140</v>
      </c>
      <c r="B7" s="29">
        <f t="shared" si="4"/>
        <v>133</v>
      </c>
      <c r="C7" s="2">
        <v>388.8</v>
      </c>
      <c r="D7" s="2">
        <v>3700</v>
      </c>
      <c r="E7" s="2">
        <v>0.155</v>
      </c>
      <c r="F7" s="2">
        <v>7.5510000000000002</v>
      </c>
      <c r="G7" s="4">
        <f t="shared" ref="G7:G12" si="9">F7*POWER(10,-5)</f>
        <v>7.5510000000000014E-5</v>
      </c>
      <c r="H7" s="3">
        <f t="shared" si="5"/>
        <v>133</v>
      </c>
      <c r="I7" s="2">
        <f t="shared" si="0"/>
        <v>388.77179166180343</v>
      </c>
      <c r="J7" s="2">
        <f t="shared" si="1"/>
        <v>3691.408588792619</v>
      </c>
      <c r="K7" s="2">
        <f t="shared" si="2"/>
        <v>0.19310069670000002</v>
      </c>
      <c r="L7" s="2"/>
      <c r="M7" s="4">
        <f t="shared" si="3"/>
        <v>7.8514024762001003E-5</v>
      </c>
      <c r="N7" s="8">
        <f t="shared" si="6"/>
        <v>-7.2552310176382823E-3</v>
      </c>
      <c r="O7" s="2">
        <f t="shared" si="7"/>
        <v>-0.23220030290219035</v>
      </c>
      <c r="P7" s="2">
        <f t="shared" si="8"/>
        <v>24.581094645161304</v>
      </c>
      <c r="Q7" s="4">
        <f t="shared" ref="Q7:Q12" si="10">(M7-G7)*100/G7</f>
        <v>3.97831381539</v>
      </c>
      <c r="S7" t="s">
        <v>16</v>
      </c>
      <c r="T7">
        <v>-1.7999999999999999E-2</v>
      </c>
      <c r="U7">
        <v>1.1981999999999999</v>
      </c>
      <c r="V7" s="1">
        <v>-9.8721999999999994E-3</v>
      </c>
      <c r="W7" s="1">
        <v>3.167E-5</v>
      </c>
      <c r="X7">
        <v>92</v>
      </c>
      <c r="Y7">
        <v>172</v>
      </c>
    </row>
    <row r="8" spans="1:27" x14ac:dyDescent="0.3">
      <c r="A8" s="3">
        <v>-130</v>
      </c>
      <c r="B8" s="29">
        <f t="shared" si="4"/>
        <v>143</v>
      </c>
      <c r="C8" s="2">
        <v>371.1</v>
      </c>
      <c r="D8" s="2">
        <v>3875</v>
      </c>
      <c r="E8" s="2">
        <v>0.14019999999999999</v>
      </c>
      <c r="F8" s="2">
        <v>6.2880000000000003</v>
      </c>
      <c r="G8" s="4">
        <f t="shared" si="9"/>
        <v>6.2880000000000008E-5</v>
      </c>
      <c r="H8" s="3">
        <f t="shared" si="5"/>
        <v>143</v>
      </c>
      <c r="I8" s="2">
        <f t="shared" si="0"/>
        <v>371.2105225058682</v>
      </c>
      <c r="J8" s="2">
        <f t="shared" si="1"/>
        <v>3868.2053163373444</v>
      </c>
      <c r="K8" s="2">
        <f t="shared" si="2"/>
        <v>0.18306662469999996</v>
      </c>
      <c r="L8" s="2"/>
      <c r="M8" s="4">
        <f t="shared" si="3"/>
        <v>6.5623627108501499E-5</v>
      </c>
      <c r="N8" s="8">
        <f t="shared" si="6"/>
        <v>2.978240524607258E-2</v>
      </c>
      <c r="O8" s="2">
        <f t="shared" si="7"/>
        <v>-0.17534667516530691</v>
      </c>
      <c r="P8" s="2">
        <f t="shared" si="8"/>
        <v>30.575338587731792</v>
      </c>
      <c r="Q8" s="4">
        <f t="shared" si="10"/>
        <v>4.3632746636474087</v>
      </c>
      <c r="S8" t="s">
        <v>17</v>
      </c>
      <c r="T8" s="1">
        <v>0.22689999999999999</v>
      </c>
      <c r="U8" s="1">
        <v>4.4275E-4</v>
      </c>
      <c r="V8" s="1">
        <v>-5.2397E-6</v>
      </c>
      <c r="W8">
        <v>91</v>
      </c>
      <c r="X8">
        <v>181</v>
      </c>
    </row>
    <row r="9" spans="1:27" x14ac:dyDescent="0.3">
      <c r="A9" s="3">
        <v>-120</v>
      </c>
      <c r="B9" s="29">
        <f t="shared" si="4"/>
        <v>153</v>
      </c>
      <c r="C9" s="2">
        <v>351.4</v>
      </c>
      <c r="D9" s="2">
        <v>4146</v>
      </c>
      <c r="E9" s="2">
        <v>0.1258</v>
      </c>
      <c r="F9" s="2">
        <v>5.2569999999999997</v>
      </c>
      <c r="G9" s="4">
        <f t="shared" si="9"/>
        <v>5.257E-5</v>
      </c>
      <c r="H9" s="3">
        <f t="shared" si="5"/>
        <v>153</v>
      </c>
      <c r="I9" s="2">
        <f t="shared" si="0"/>
        <v>351.76842494467195</v>
      </c>
      <c r="J9" s="2">
        <f t="shared" si="1"/>
        <v>4091.305478401795</v>
      </c>
      <c r="K9" s="2">
        <f t="shared" si="2"/>
        <v>0.17198461270000001</v>
      </c>
      <c r="L9" s="2"/>
      <c r="M9" s="4">
        <f t="shared" si="3"/>
        <v>5.4062773298322618E-5</v>
      </c>
      <c r="N9" s="8">
        <f t="shared" si="6"/>
        <v>0.10484489034489808</v>
      </c>
      <c r="O9" s="2">
        <f t="shared" si="7"/>
        <v>-1.3192118089292095</v>
      </c>
      <c r="P9" s="2">
        <f t="shared" si="8"/>
        <v>36.712728696343419</v>
      </c>
      <c r="Q9" s="4">
        <f t="shared" si="10"/>
        <v>2.8395915889720729</v>
      </c>
      <c r="S9" t="s">
        <v>20</v>
      </c>
      <c r="T9">
        <v>16.042999999999999</v>
      </c>
    </row>
    <row r="10" spans="1:27" x14ac:dyDescent="0.3">
      <c r="A10" s="3">
        <v>-110</v>
      </c>
      <c r="B10" s="29">
        <f t="shared" si="4"/>
        <v>163</v>
      </c>
      <c r="C10" s="2">
        <v>328.8</v>
      </c>
      <c r="D10" s="2">
        <v>4611</v>
      </c>
      <c r="E10" s="2">
        <v>0.1115</v>
      </c>
      <c r="F10" s="2">
        <v>4.3769999999999998</v>
      </c>
      <c r="G10" s="4">
        <f t="shared" si="9"/>
        <v>4.3770000000000003E-5</v>
      </c>
      <c r="H10" s="3">
        <f t="shared" si="5"/>
        <v>163</v>
      </c>
      <c r="I10" s="2">
        <f t="shared" si="0"/>
        <v>329.54161658278116</v>
      </c>
      <c r="J10" s="2">
        <f t="shared" si="1"/>
        <v>4372.5534931122638</v>
      </c>
      <c r="K10" s="2">
        <f t="shared" si="2"/>
        <v>0.15985466069999998</v>
      </c>
      <c r="L10" s="2"/>
      <c r="M10" s="4">
        <f t="shared" si="3"/>
        <v>4.3493685993902984E-5</v>
      </c>
      <c r="N10" s="8">
        <f t="shared" si="6"/>
        <v>0.2255524886803979</v>
      </c>
      <c r="O10" s="2">
        <f t="shared" si="7"/>
        <v>-5.171253673557497</v>
      </c>
      <c r="P10" s="2">
        <f t="shared" si="8"/>
        <v>43.367408699551554</v>
      </c>
      <c r="Q10" s="4">
        <f t="shared" si="10"/>
        <v>-0.63128628306378498</v>
      </c>
    </row>
    <row r="11" spans="1:27" x14ac:dyDescent="0.3">
      <c r="A11" s="3">
        <v>-100</v>
      </c>
      <c r="B11" s="29">
        <f t="shared" si="4"/>
        <v>173</v>
      </c>
      <c r="C11" s="2">
        <v>301</v>
      </c>
      <c r="D11" s="2">
        <v>5578</v>
      </c>
      <c r="E11" s="2">
        <v>9.6699999999999994E-2</v>
      </c>
      <c r="F11" s="2">
        <v>3.577</v>
      </c>
      <c r="G11" s="4">
        <f t="shared" si="9"/>
        <v>3.5770000000000005E-5</v>
      </c>
      <c r="H11" s="3">
        <f t="shared" si="5"/>
        <v>173</v>
      </c>
      <c r="I11" s="2">
        <f t="shared" si="0"/>
        <v>302.60209251004977</v>
      </c>
      <c r="J11" s="2">
        <f t="shared" si="1"/>
        <v>4723.7937785950271</v>
      </c>
      <c r="K11" s="2">
        <f t="shared" si="2"/>
        <v>0.14667676869999999</v>
      </c>
      <c r="L11" s="2"/>
      <c r="M11" s="4">
        <f t="shared" si="3"/>
        <v>3.3926701353141125E-5</v>
      </c>
      <c r="N11" s="8">
        <f t="shared" si="6"/>
        <v>0.53225664785706717</v>
      </c>
      <c r="O11" s="2">
        <f t="shared" si="7"/>
        <v>-15.313844055306076</v>
      </c>
      <c r="P11" s="2">
        <f t="shared" si="8"/>
        <v>51.68228407445708</v>
      </c>
      <c r="Q11" s="4">
        <f t="shared" si="10"/>
        <v>-5.1531972235361465</v>
      </c>
    </row>
    <row r="12" spans="1:27" ht="15" thickBot="1" x14ac:dyDescent="0.35">
      <c r="A12" s="9">
        <v>-90</v>
      </c>
      <c r="B12" s="29">
        <f t="shared" si="4"/>
        <v>183</v>
      </c>
      <c r="C12" s="10">
        <v>261.7</v>
      </c>
      <c r="D12" s="10">
        <v>8902</v>
      </c>
      <c r="E12" s="10">
        <v>7.9699999999999993E-2</v>
      </c>
      <c r="F12" s="10">
        <v>2.7610000000000001</v>
      </c>
      <c r="G12" s="11">
        <f t="shared" si="9"/>
        <v>2.7610000000000005E-5</v>
      </c>
      <c r="H12" s="9">
        <f t="shared" si="5"/>
        <v>183</v>
      </c>
      <c r="I12" s="10">
        <f t="shared" si="0"/>
        <v>264.97542422655198</v>
      </c>
      <c r="J12" s="10">
        <f t="shared" si="1"/>
        <v>5156.8707529763769</v>
      </c>
      <c r="K12" s="10">
        <f t="shared" si="2"/>
        <v>0.13245093669999999</v>
      </c>
      <c r="L12" s="10"/>
      <c r="M12" s="11">
        <f t="shared" si="3"/>
        <v>2.5516458594608612E-5</v>
      </c>
      <c r="N12" s="12">
        <f t="shared" si="6"/>
        <v>1.2515950426259039</v>
      </c>
      <c r="O12" s="10">
        <f>(J12-D12)*100/D12</f>
        <v>-42.070649820530477</v>
      </c>
      <c r="P12" s="10">
        <f>(K12-E12)*100/E12</f>
        <v>66.18687164366375</v>
      </c>
      <c r="Q12" s="11">
        <f t="shared" si="10"/>
        <v>-7.5825476471980906</v>
      </c>
    </row>
    <row r="13" spans="1:27" x14ac:dyDescent="0.3">
      <c r="A13" s="59" t="s">
        <v>6</v>
      </c>
      <c r="B13" s="60"/>
      <c r="C13" s="61"/>
      <c r="D13" s="61"/>
      <c r="E13" s="61"/>
      <c r="F13" s="61"/>
      <c r="G13" s="62"/>
      <c r="H13" s="59" t="s">
        <v>26</v>
      </c>
      <c r="I13" s="61"/>
      <c r="J13" s="61"/>
      <c r="K13" s="61"/>
      <c r="L13" s="61"/>
      <c r="M13" s="62"/>
      <c r="N13" s="59" t="s">
        <v>25</v>
      </c>
      <c r="O13" s="61"/>
      <c r="P13" s="61"/>
      <c r="Q13" s="62"/>
    </row>
    <row r="14" spans="1:27" ht="28.8" x14ac:dyDescent="0.3">
      <c r="A14" s="21" t="s">
        <v>0</v>
      </c>
      <c r="B14" s="30"/>
      <c r="C14" s="22" t="s">
        <v>1</v>
      </c>
      <c r="D14" s="22" t="s">
        <v>2</v>
      </c>
      <c r="E14" s="22" t="s">
        <v>3</v>
      </c>
      <c r="F14" s="22"/>
      <c r="G14" s="23" t="s">
        <v>4</v>
      </c>
      <c r="H14" s="21" t="s">
        <v>19</v>
      </c>
      <c r="I14" s="22" t="s">
        <v>1</v>
      </c>
      <c r="J14" s="22" t="s">
        <v>2</v>
      </c>
      <c r="K14" s="22" t="s">
        <v>3</v>
      </c>
      <c r="L14" s="22"/>
      <c r="M14" s="23" t="s">
        <v>4</v>
      </c>
      <c r="N14" s="26" t="s">
        <v>21</v>
      </c>
      <c r="O14" s="25" t="s">
        <v>22</v>
      </c>
      <c r="P14" s="25" t="s">
        <v>23</v>
      </c>
      <c r="Q14" s="23" t="s">
        <v>24</v>
      </c>
    </row>
    <row r="15" spans="1:27" x14ac:dyDescent="0.3">
      <c r="A15" s="3">
        <v>20</v>
      </c>
      <c r="B15" s="8">
        <f>A15+273</f>
        <v>293</v>
      </c>
      <c r="C15" s="2">
        <v>788.4</v>
      </c>
      <c r="D15" s="2">
        <v>2515</v>
      </c>
      <c r="E15" s="2">
        <v>0.19869999999999999</v>
      </c>
      <c r="F15" s="2">
        <v>5.8570000000000002</v>
      </c>
      <c r="G15" s="4">
        <f>F15*POWER(10,-4)</f>
        <v>5.8570000000000009E-4</v>
      </c>
      <c r="H15" s="3">
        <f>A15+273</f>
        <v>293</v>
      </c>
      <c r="I15" s="2">
        <f t="shared" ref="I15:I20" si="11">A_2*POWER(b_2,-POWER(1-H15/c_2,n_2))*1000</f>
        <v>792.58424237240308</v>
      </c>
      <c r="J15" s="2">
        <f t="shared" ref="J15:J20" si="12">(cp_a2+cp_b2*H15+cp_c2*H15*H15+cp_d2*H15*H15*H15)/M_2*1000</f>
        <v>2481.1418940328313</v>
      </c>
      <c r="K15" s="2">
        <f t="shared" ref="K15:K20" si="13">k_a2+k_b2*H15+k_c2*H15*H15</f>
        <v>0.20398672400999998</v>
      </c>
      <c r="L15" s="2"/>
      <c r="M15" s="4">
        <f t="shared" ref="M15:M20" si="14">POWER(10, v_a2+v_b2/H15+v_c2*H15+v_d2*H15*H15)/1000</f>
        <v>5.6984941149137384E-4</v>
      </c>
      <c r="N15" s="3">
        <f t="shared" ref="N15:P20" si="15">(I15-C15)*100/C15</f>
        <v>0.53072582095422438</v>
      </c>
      <c r="O15" s="2">
        <f t="shared" si="15"/>
        <v>-1.3462467581379221</v>
      </c>
      <c r="P15" s="2">
        <f t="shared" si="15"/>
        <v>2.6606562707599366</v>
      </c>
      <c r="Q15" s="4">
        <f t="shared" ref="Q15:Q20" si="16">(M15-G15)*100/G15</f>
        <v>-2.7062640444982495</v>
      </c>
      <c r="S15" t="s">
        <v>14</v>
      </c>
      <c r="T15">
        <v>-9.0562000000000005</v>
      </c>
      <c r="U15" s="1">
        <v>1250</v>
      </c>
      <c r="V15">
        <v>2.24E-2</v>
      </c>
      <c r="W15" s="1">
        <v>-2.3499999999999999E-5</v>
      </c>
      <c r="X15">
        <v>230</v>
      </c>
      <c r="Y15">
        <v>513</v>
      </c>
    </row>
    <row r="16" spans="1:27" x14ac:dyDescent="0.3">
      <c r="A16" s="3">
        <v>30</v>
      </c>
      <c r="B16" s="8">
        <f t="shared" ref="B16:B19" si="17">A16+273</f>
        <v>303</v>
      </c>
      <c r="C16" s="2">
        <v>779.1</v>
      </c>
      <c r="D16" s="2">
        <v>2577</v>
      </c>
      <c r="E16" s="2">
        <v>0.19800000000000001</v>
      </c>
      <c r="F16" s="2">
        <v>5.0880000000000001</v>
      </c>
      <c r="G16" s="4">
        <f t="shared" ref="G16:G20" si="18">F16*POWER(10,-4)</f>
        <v>5.0880000000000001E-4</v>
      </c>
      <c r="H16" s="3">
        <f t="shared" ref="H16:H20" si="19">A16+273</f>
        <v>303</v>
      </c>
      <c r="I16" s="2">
        <f t="shared" si="11"/>
        <v>781.43349710854329</v>
      </c>
      <c r="J16" s="2">
        <f t="shared" si="12"/>
        <v>2508.0132293427368</v>
      </c>
      <c r="K16" s="2">
        <f t="shared" si="13"/>
        <v>0.20071104940999998</v>
      </c>
      <c r="L16" s="2"/>
      <c r="M16" s="4">
        <f t="shared" si="14"/>
        <v>4.9992060962133296E-4</v>
      </c>
      <c r="N16" s="3">
        <f t="shared" si="15"/>
        <v>0.29951188660547678</v>
      </c>
      <c r="O16" s="2">
        <f t="shared" si="15"/>
        <v>-2.6770186518146351</v>
      </c>
      <c r="P16" s="2">
        <f t="shared" si="15"/>
        <v>1.3692168737373593</v>
      </c>
      <c r="Q16" s="4">
        <f t="shared" si="16"/>
        <v>-1.7451632033543729</v>
      </c>
      <c r="S16" t="s">
        <v>15</v>
      </c>
      <c r="T16">
        <v>0.27150000000000002</v>
      </c>
      <c r="U16">
        <v>0.25541000000000003</v>
      </c>
      <c r="V16">
        <v>512.64</v>
      </c>
      <c r="W16">
        <v>0.28571000000000002</v>
      </c>
      <c r="X16">
        <v>175.61</v>
      </c>
      <c r="Y16">
        <v>512.64</v>
      </c>
      <c r="Z16">
        <v>298.14999999999998</v>
      </c>
      <c r="AA16">
        <v>0.78700000000000003</v>
      </c>
    </row>
    <row r="17" spans="1:27" x14ac:dyDescent="0.3">
      <c r="A17" s="3">
        <v>40</v>
      </c>
      <c r="B17" s="8">
        <f t="shared" si="17"/>
        <v>313</v>
      </c>
      <c r="C17" s="2">
        <v>769.6</v>
      </c>
      <c r="D17" s="2">
        <v>2644</v>
      </c>
      <c r="E17" s="2">
        <v>0.19719999999999999</v>
      </c>
      <c r="F17" s="2">
        <v>4.46</v>
      </c>
      <c r="G17" s="4">
        <f t="shared" si="18"/>
        <v>4.46E-4</v>
      </c>
      <c r="H17" s="3">
        <f t="shared" si="19"/>
        <v>313</v>
      </c>
      <c r="I17" s="2">
        <f t="shared" si="11"/>
        <v>770.06117768176921</v>
      </c>
      <c r="J17" s="2">
        <f t="shared" si="12"/>
        <v>2536.7437382373141</v>
      </c>
      <c r="K17" s="2">
        <f t="shared" si="13"/>
        <v>0.19732777280999997</v>
      </c>
      <c r="L17" s="2"/>
      <c r="M17" s="4">
        <f t="shared" si="14"/>
        <v>4.4293369939147665E-4</v>
      </c>
      <c r="N17" s="3">
        <f t="shared" si="15"/>
        <v>5.9924334949218575E-2</v>
      </c>
      <c r="O17" s="2">
        <f t="shared" si="15"/>
        <v>-4.0565908382256382</v>
      </c>
      <c r="P17" s="2">
        <f t="shared" si="15"/>
        <v>6.4793514198773827E-2</v>
      </c>
      <c r="Q17" s="4">
        <f t="shared" si="16"/>
        <v>-0.6875113472025437</v>
      </c>
      <c r="S17" t="s">
        <v>16</v>
      </c>
      <c r="T17">
        <v>40.152000000000001</v>
      </c>
      <c r="U17">
        <v>0.3105</v>
      </c>
      <c r="V17" s="1">
        <v>-1.0291E-3</v>
      </c>
      <c r="W17" s="1">
        <v>1.4598E-6</v>
      </c>
      <c r="X17">
        <v>176</v>
      </c>
      <c r="Y17">
        <v>461</v>
      </c>
    </row>
    <row r="18" spans="1:27" x14ac:dyDescent="0.3">
      <c r="A18" s="3">
        <v>50</v>
      </c>
      <c r="B18" s="8">
        <f t="shared" si="17"/>
        <v>323</v>
      </c>
      <c r="C18" s="2">
        <v>760.1</v>
      </c>
      <c r="D18" s="2">
        <v>2718</v>
      </c>
      <c r="E18" s="2">
        <v>0.19650000000000001</v>
      </c>
      <c r="F18" s="2">
        <v>3.9420000000000002</v>
      </c>
      <c r="G18" s="4">
        <f t="shared" si="18"/>
        <v>3.9420000000000004E-4</v>
      </c>
      <c r="H18" s="3">
        <f t="shared" si="19"/>
        <v>323</v>
      </c>
      <c r="I18" s="2">
        <f t="shared" si="11"/>
        <v>758.44899324297353</v>
      </c>
      <c r="J18" s="2">
        <f t="shared" si="12"/>
        <v>2567.6067744397974</v>
      </c>
      <c r="K18" s="2">
        <f t="shared" si="13"/>
        <v>0.19383689420999997</v>
      </c>
      <c r="L18" s="2"/>
      <c r="M18" s="4">
        <f t="shared" si="14"/>
        <v>3.9558292761358616E-4</v>
      </c>
      <c r="N18" s="3">
        <f t="shared" si="15"/>
        <v>-0.21720915103624439</v>
      </c>
      <c r="O18" s="2">
        <f t="shared" si="15"/>
        <v>-5.5332312568139299</v>
      </c>
      <c r="P18" s="2">
        <f t="shared" si="15"/>
        <v>-1.355270122137423</v>
      </c>
      <c r="Q18" s="4">
        <f t="shared" si="16"/>
        <v>0.35081877564335795</v>
      </c>
      <c r="S18" t="s">
        <v>17</v>
      </c>
      <c r="T18" s="1">
        <v>0.25219999999999998</v>
      </c>
      <c r="U18" s="1">
        <v>-6.9135E-6</v>
      </c>
      <c r="V18" s="1">
        <v>-5.3801000000000004E-7</v>
      </c>
      <c r="W18">
        <v>175</v>
      </c>
      <c r="X18">
        <v>487</v>
      </c>
    </row>
    <row r="19" spans="1:27" x14ac:dyDescent="0.3">
      <c r="A19" s="3">
        <v>60</v>
      </c>
      <c r="B19" s="8">
        <f t="shared" si="17"/>
        <v>333</v>
      </c>
      <c r="C19" s="2">
        <v>750.4</v>
      </c>
      <c r="D19" s="2">
        <v>2798</v>
      </c>
      <c r="E19" s="2">
        <v>0.19570000000000001</v>
      </c>
      <c r="F19" s="2">
        <v>3.51</v>
      </c>
      <c r="G19" s="4">
        <f t="shared" si="18"/>
        <v>3.5100000000000002E-4</v>
      </c>
      <c r="H19" s="3">
        <f t="shared" si="19"/>
        <v>333</v>
      </c>
      <c r="I19" s="2">
        <f t="shared" si="11"/>
        <v>746.57608993456211</v>
      </c>
      <c r="J19" s="2">
        <f t="shared" si="12"/>
        <v>2600.8756916734278</v>
      </c>
      <c r="K19" s="2">
        <f t="shared" si="13"/>
        <v>0.19023841360999999</v>
      </c>
      <c r="L19" s="2"/>
      <c r="M19" s="4">
        <f t="shared" si="14"/>
        <v>3.5551853999730575E-4</v>
      </c>
      <c r="N19" s="3">
        <f t="shared" si="15"/>
        <v>-0.50958289784619826</v>
      </c>
      <c r="O19" s="2">
        <f t="shared" si="15"/>
        <v>-7.0451861446237389</v>
      </c>
      <c r="P19" s="2">
        <f t="shared" si="15"/>
        <v>-2.7907952938170784</v>
      </c>
      <c r="Q19" s="4">
        <f t="shared" si="16"/>
        <v>1.2873333325657341</v>
      </c>
      <c r="S19" t="s">
        <v>20</v>
      </c>
      <c r="T19">
        <v>32.042000000000002</v>
      </c>
    </row>
    <row r="20" spans="1:27" ht="15" thickBot="1" x14ac:dyDescent="0.35">
      <c r="A20" s="5">
        <v>70</v>
      </c>
      <c r="B20" s="8">
        <f>A20+273</f>
        <v>343</v>
      </c>
      <c r="C20" s="6">
        <v>740.4</v>
      </c>
      <c r="D20" s="6">
        <v>2885</v>
      </c>
      <c r="E20" s="6">
        <v>0.19500000000000001</v>
      </c>
      <c r="F20" s="6">
        <v>3.1459999999999999</v>
      </c>
      <c r="G20" s="7">
        <f t="shared" si="18"/>
        <v>3.146E-4</v>
      </c>
      <c r="H20" s="5">
        <f t="shared" si="19"/>
        <v>343</v>
      </c>
      <c r="I20" s="6">
        <f t="shared" si="11"/>
        <v>734.41852502002428</v>
      </c>
      <c r="J20" s="6">
        <f t="shared" si="12"/>
        <v>2636.8238436614442</v>
      </c>
      <c r="K20" s="6">
        <f t="shared" si="13"/>
        <v>0.18653233101</v>
      </c>
      <c r="L20" s="6"/>
      <c r="M20" s="7">
        <f t="shared" si="14"/>
        <v>3.2104312106842159E-4</v>
      </c>
      <c r="N20" s="5">
        <f t="shared" si="15"/>
        <v>-0.8078707428384253</v>
      </c>
      <c r="O20" s="6">
        <f t="shared" si="15"/>
        <v>-8.6022931139880665</v>
      </c>
      <c r="P20" s="6">
        <f t="shared" si="15"/>
        <v>-4.3423943538461591</v>
      </c>
      <c r="Q20" s="7">
        <f t="shared" si="16"/>
        <v>2.0480359403755828</v>
      </c>
    </row>
    <row r="21" spans="1:27" x14ac:dyDescent="0.3">
      <c r="A21" s="59" t="s">
        <v>7</v>
      </c>
      <c r="B21" s="60"/>
      <c r="C21" s="61"/>
      <c r="D21" s="61"/>
      <c r="E21" s="61"/>
      <c r="F21" s="61"/>
      <c r="G21" s="62"/>
      <c r="H21" s="59" t="s">
        <v>26</v>
      </c>
      <c r="I21" s="61"/>
      <c r="J21" s="61"/>
      <c r="K21" s="61"/>
      <c r="L21" s="61"/>
      <c r="M21" s="62"/>
      <c r="N21" s="59" t="s">
        <v>25</v>
      </c>
      <c r="O21" s="61"/>
      <c r="P21" s="61"/>
      <c r="Q21" s="62"/>
    </row>
    <row r="22" spans="1:27" ht="28.8" x14ac:dyDescent="0.3">
      <c r="A22" s="21" t="s">
        <v>0</v>
      </c>
      <c r="B22" s="30"/>
      <c r="C22" s="22" t="s">
        <v>1</v>
      </c>
      <c r="D22" s="22" t="s">
        <v>2</v>
      </c>
      <c r="E22" s="22" t="s">
        <v>3</v>
      </c>
      <c r="F22" s="22"/>
      <c r="G22" s="23" t="s">
        <v>4</v>
      </c>
      <c r="H22" s="21" t="s">
        <v>19</v>
      </c>
      <c r="I22" s="22" t="s">
        <v>1</v>
      </c>
      <c r="J22" s="22" t="s">
        <v>2</v>
      </c>
      <c r="K22" s="22" t="s">
        <v>3</v>
      </c>
      <c r="L22" s="22"/>
      <c r="M22" s="23" t="s">
        <v>4</v>
      </c>
      <c r="N22" s="26" t="s">
        <v>21</v>
      </c>
      <c r="O22" s="25" t="s">
        <v>22</v>
      </c>
      <c r="P22" s="25" t="s">
        <v>23</v>
      </c>
      <c r="Q22" s="23" t="s">
        <v>24</v>
      </c>
    </row>
    <row r="23" spans="1:27" x14ac:dyDescent="0.3">
      <c r="A23" s="3">
        <v>-100</v>
      </c>
      <c r="B23" s="8">
        <f>A23+273</f>
        <v>173</v>
      </c>
      <c r="C23" s="2">
        <v>683.8</v>
      </c>
      <c r="D23" s="2">
        <v>1881</v>
      </c>
      <c r="E23" s="2">
        <v>0.13830000000000001</v>
      </c>
      <c r="F23" s="48">
        <v>2.5520000000000001E-2</v>
      </c>
      <c r="G23" s="4">
        <v>9.3050000000000001E-4</v>
      </c>
      <c r="H23" s="3">
        <f>A23+273</f>
        <v>173</v>
      </c>
      <c r="I23" s="2">
        <f t="shared" ref="I23:I31" si="20">a_3*POWER(b_3,-POWER(1-H23/c_3,n_3))*1000</f>
        <v>686.92070614752822</v>
      </c>
      <c r="J23" s="2">
        <f t="shared" ref="J23:J31" si="21">(cp_a3+cp_b3*H23+cp_c3*H23*H23+cp_d3*H23*H23*H23)/M_3*1000</f>
        <v>1983.2410604717579</v>
      </c>
      <c r="K23" s="2">
        <f t="shared" ref="K23:K31" si="22">k_a3+k_b3*H23+k_c3*H23*H23</f>
        <v>0.19696725295</v>
      </c>
      <c r="L23" s="2"/>
      <c r="M23" s="4">
        <f t="shared" ref="M23:M31" si="23">POWER(10, v_a3+v_b3/H23+v_c3*H23+v_d3*H23*H23)/1000</f>
        <v>1.3967418156915525E-3</v>
      </c>
      <c r="N23" s="3">
        <f t="shared" ref="N23:N31" si="24">(I23-C23)*100/C23</f>
        <v>0.45637703239664629</v>
      </c>
      <c r="O23" s="2">
        <f t="shared" ref="O23:O31" si="25">(J23-D23)*100/D23</f>
        <v>5.4354630766484808</v>
      </c>
      <c r="P23" s="2">
        <f t="shared" ref="P23:P31" si="26">(K23-E23)*100/E23</f>
        <v>42.42028412870571</v>
      </c>
      <c r="Q23" s="4">
        <f t="shared" ref="Q23:Q31" si="27">(M23-G23)*100/G23</f>
        <v>50.106589542348459</v>
      </c>
      <c r="S23" t="s">
        <v>14</v>
      </c>
      <c r="T23">
        <v>-13.420999999999999</v>
      </c>
      <c r="U23" s="1">
        <v>1310</v>
      </c>
      <c r="V23">
        <v>4.4299999999999999E-2</v>
      </c>
      <c r="W23" s="1">
        <v>-5.5800000000000001E-5</v>
      </c>
      <c r="X23">
        <v>190</v>
      </c>
      <c r="Y23">
        <v>408</v>
      </c>
    </row>
    <row r="24" spans="1:27" x14ac:dyDescent="0.3">
      <c r="A24" s="3">
        <v>-75</v>
      </c>
      <c r="B24" s="8">
        <f t="shared" ref="B24:B31" si="28">A24+273</f>
        <v>198</v>
      </c>
      <c r="C24" s="2">
        <v>659.3</v>
      </c>
      <c r="D24" s="2">
        <v>1970</v>
      </c>
      <c r="E24" s="2">
        <v>0.13569999999999999</v>
      </c>
      <c r="F24" s="48">
        <v>2.232E-2</v>
      </c>
      <c r="G24" s="4">
        <v>5.6240000000000001E-4</v>
      </c>
      <c r="H24" s="3">
        <f t="shared" ref="H24:H31" si="29">A24+273</f>
        <v>198</v>
      </c>
      <c r="I24" s="2">
        <f t="shared" si="20"/>
        <v>663.02026190141919</v>
      </c>
      <c r="J24" s="2">
        <f t="shared" si="21"/>
        <v>2044.9841896116859</v>
      </c>
      <c r="K24" s="2">
        <f t="shared" si="22"/>
        <v>0.18598355420000001</v>
      </c>
      <c r="L24" s="2"/>
      <c r="M24" s="4">
        <f t="shared" si="23"/>
        <v>6.0114386071785555E-4</v>
      </c>
      <c r="N24" s="3">
        <f t="shared" si="24"/>
        <v>0.56427451864390044</v>
      </c>
      <c r="O24" s="2">
        <f t="shared" si="25"/>
        <v>3.8063040412023303</v>
      </c>
      <c r="P24" s="2">
        <f t="shared" si="26"/>
        <v>37.054940456890222</v>
      </c>
      <c r="Q24" s="4">
        <f t="shared" si="27"/>
        <v>6.8890221760056081</v>
      </c>
      <c r="S24" t="s">
        <v>15</v>
      </c>
      <c r="T24">
        <v>0.22439999999999999</v>
      </c>
      <c r="U24">
        <v>0.26984000000000002</v>
      </c>
      <c r="V24">
        <v>407.8</v>
      </c>
      <c r="W24">
        <v>0.28571000000000002</v>
      </c>
      <c r="X24">
        <v>113.73</v>
      </c>
      <c r="Y24">
        <v>407.8</v>
      </c>
      <c r="Z24">
        <v>298.14999999999998</v>
      </c>
      <c r="AA24">
        <v>0.55200000000000005</v>
      </c>
    </row>
    <row r="25" spans="1:27" x14ac:dyDescent="0.3">
      <c r="A25" s="3">
        <v>-50</v>
      </c>
      <c r="B25" s="8">
        <f t="shared" si="28"/>
        <v>223</v>
      </c>
      <c r="C25" s="2">
        <v>634.29999999999995</v>
      </c>
      <c r="D25" s="2">
        <v>2069</v>
      </c>
      <c r="E25" s="2">
        <v>0.1283</v>
      </c>
      <c r="F25" s="48">
        <v>1.916E-2</v>
      </c>
      <c r="G25" s="4">
        <v>3.7690000000000005E-4</v>
      </c>
      <c r="H25" s="3">
        <f t="shared" si="29"/>
        <v>223</v>
      </c>
      <c r="I25" s="2">
        <f t="shared" si="20"/>
        <v>637.93436149080969</v>
      </c>
      <c r="J25" s="2">
        <f t="shared" si="21"/>
        <v>2114.5073627961392</v>
      </c>
      <c r="K25" s="2">
        <f t="shared" si="22"/>
        <v>0.17428554295000001</v>
      </c>
      <c r="L25" s="2"/>
      <c r="M25" s="4">
        <f t="shared" si="23"/>
        <v>3.6096181514709216E-4</v>
      </c>
      <c r="N25" s="3">
        <f t="shared" si="24"/>
        <v>0.57297201494714456</v>
      </c>
      <c r="O25" s="2">
        <f t="shared" si="25"/>
        <v>2.1994858770487773</v>
      </c>
      <c r="P25" s="2">
        <f t="shared" si="26"/>
        <v>35.842200272798138</v>
      </c>
      <c r="Q25" s="4">
        <f t="shared" si="27"/>
        <v>-4.2287569256852988</v>
      </c>
      <c r="S25" t="s">
        <v>16</v>
      </c>
      <c r="T25">
        <v>71.790999999999997</v>
      </c>
      <c r="U25">
        <v>0.48470000000000002</v>
      </c>
      <c r="V25" s="1">
        <v>-2.0519000000000002E-3</v>
      </c>
      <c r="W25" s="1">
        <v>4.0633999999999999E-6</v>
      </c>
      <c r="X25">
        <v>115</v>
      </c>
      <c r="Y25">
        <v>367</v>
      </c>
    </row>
    <row r="26" spans="1:27" x14ac:dyDescent="0.3">
      <c r="A26" s="3">
        <v>-25</v>
      </c>
      <c r="B26" s="8">
        <f t="shared" si="28"/>
        <v>248</v>
      </c>
      <c r="C26" s="2">
        <v>608.20000000000005</v>
      </c>
      <c r="D26" s="2">
        <v>2180</v>
      </c>
      <c r="E26" s="2">
        <v>0.1181</v>
      </c>
      <c r="F26" s="48">
        <v>1.6049999999999998E-2</v>
      </c>
      <c r="G26" s="4">
        <v>2.6880000000000003E-4</v>
      </c>
      <c r="H26" s="3">
        <f t="shared" si="29"/>
        <v>248</v>
      </c>
      <c r="I26" s="2">
        <f t="shared" si="20"/>
        <v>611.38998806688687</v>
      </c>
      <c r="J26" s="2">
        <f t="shared" si="21"/>
        <v>2198.3646765101594</v>
      </c>
      <c r="K26" s="2">
        <f t="shared" si="22"/>
        <v>0.16187321920000003</v>
      </c>
      <c r="L26" s="2"/>
      <c r="M26" s="4">
        <f t="shared" si="23"/>
        <v>2.6045629866082594E-4</v>
      </c>
      <c r="N26" s="3">
        <f t="shared" si="24"/>
        <v>0.52449655818593</v>
      </c>
      <c r="O26" s="2">
        <f t="shared" si="25"/>
        <v>0.84241635367703538</v>
      </c>
      <c r="P26" s="2">
        <f t="shared" si="26"/>
        <v>37.064537849280299</v>
      </c>
      <c r="Q26" s="4">
        <f t="shared" si="27"/>
        <v>-3.1040555577284539</v>
      </c>
      <c r="S26" t="s">
        <v>17</v>
      </c>
      <c r="T26" s="1">
        <v>0.25340000000000001</v>
      </c>
      <c r="U26" s="1">
        <v>-2.2734E-4</v>
      </c>
      <c r="V26" s="1">
        <v>-5.7145000000000005E-7</v>
      </c>
      <c r="W26">
        <v>143.54</v>
      </c>
      <c r="X26">
        <v>338.14</v>
      </c>
    </row>
    <row r="27" spans="1:27" x14ac:dyDescent="0.3">
      <c r="A27" s="3">
        <v>0</v>
      </c>
      <c r="B27" s="8">
        <f t="shared" si="28"/>
        <v>273</v>
      </c>
      <c r="C27" s="2">
        <v>580.6</v>
      </c>
      <c r="D27" s="2">
        <v>2306</v>
      </c>
      <c r="E27" s="2">
        <v>0.10680000000000001</v>
      </c>
      <c r="F27" s="48">
        <v>1.303E-2</v>
      </c>
      <c r="G27" s="4">
        <v>1.9930000000000002E-4</v>
      </c>
      <c r="H27" s="3">
        <f t="shared" si="29"/>
        <v>273</v>
      </c>
      <c r="I27" s="2">
        <f t="shared" si="20"/>
        <v>582.99584491897815</v>
      </c>
      <c r="J27" s="2">
        <f t="shared" si="21"/>
        <v>2303.1102272387866</v>
      </c>
      <c r="K27" s="2">
        <f t="shared" si="22"/>
        <v>0.14874658295000001</v>
      </c>
      <c r="L27" s="2"/>
      <c r="M27" s="4">
        <f t="shared" si="23"/>
        <v>2.0545494498968382E-4</v>
      </c>
      <c r="N27" s="3">
        <f t="shared" si="24"/>
        <v>0.41264983103309122</v>
      </c>
      <c r="O27" s="2">
        <f t="shared" si="25"/>
        <v>-0.12531538426771066</v>
      </c>
      <c r="P27" s="2">
        <f t="shared" si="26"/>
        <v>39.275826732209744</v>
      </c>
      <c r="Q27" s="4">
        <f t="shared" si="27"/>
        <v>3.0882814800219784</v>
      </c>
      <c r="S27" t="s">
        <v>20</v>
      </c>
      <c r="T27">
        <v>58.122999999999998</v>
      </c>
    </row>
    <row r="28" spans="1:27" x14ac:dyDescent="0.3">
      <c r="A28" s="3">
        <v>25</v>
      </c>
      <c r="B28" s="8">
        <f t="shared" si="28"/>
        <v>298</v>
      </c>
      <c r="C28" s="2">
        <v>550.70000000000005</v>
      </c>
      <c r="D28" s="2">
        <v>2455</v>
      </c>
      <c r="E28" s="2">
        <v>9.5600000000000004E-2</v>
      </c>
      <c r="F28" s="48">
        <v>1.0104999999999999E-2</v>
      </c>
      <c r="G28" s="4">
        <v>1.5100000000000001E-4</v>
      </c>
      <c r="H28" s="3">
        <f t="shared" si="29"/>
        <v>298</v>
      </c>
      <c r="I28" s="2">
        <f t="shared" si="20"/>
        <v>552.1568142375703</v>
      </c>
      <c r="J28" s="2">
        <f t="shared" si="21"/>
        <v>2435.2981114670615</v>
      </c>
      <c r="K28" s="2">
        <f t="shared" si="22"/>
        <v>0.13490563420000001</v>
      </c>
      <c r="L28" s="2"/>
      <c r="M28" s="4">
        <f t="shared" si="23"/>
        <v>1.6638338452970244E-4</v>
      </c>
      <c r="N28" s="3">
        <f t="shared" si="24"/>
        <v>0.2645386303922746</v>
      </c>
      <c r="O28" s="2">
        <f t="shared" si="25"/>
        <v>-0.80252091783863477</v>
      </c>
      <c r="P28" s="2">
        <f t="shared" si="26"/>
        <v>41.114680125523016</v>
      </c>
      <c r="Q28" s="4">
        <f t="shared" si="27"/>
        <v>10.18767187397512</v>
      </c>
    </row>
    <row r="29" spans="1:27" x14ac:dyDescent="0.3">
      <c r="A29" s="3">
        <v>50</v>
      </c>
      <c r="B29" s="8">
        <f t="shared" si="28"/>
        <v>323</v>
      </c>
      <c r="C29" s="2">
        <v>517.29999999999995</v>
      </c>
      <c r="D29" s="2">
        <v>2640</v>
      </c>
      <c r="E29" s="2">
        <v>8.5099999999999995E-2</v>
      </c>
      <c r="F29" s="48">
        <v>7.3099999999999997E-3</v>
      </c>
      <c r="G29" s="4">
        <v>1.155E-4</v>
      </c>
      <c r="H29" s="3">
        <f t="shared" si="29"/>
        <v>323</v>
      </c>
      <c r="I29" s="2">
        <f t="shared" si="20"/>
        <v>517.88882506274331</v>
      </c>
      <c r="J29" s="2">
        <f t="shared" si="21"/>
        <v>2601.482425680023</v>
      </c>
      <c r="K29" s="2">
        <f t="shared" si="22"/>
        <v>0.12035037295000001</v>
      </c>
      <c r="L29" s="2"/>
      <c r="M29" s="4">
        <f t="shared" si="23"/>
        <v>1.324553041347026E-4</v>
      </c>
      <c r="N29" s="3">
        <f t="shared" si="24"/>
        <v>0.11382661178104651</v>
      </c>
      <c r="O29" s="2">
        <f t="shared" si="25"/>
        <v>-1.4589990272718572</v>
      </c>
      <c r="P29" s="2">
        <f t="shared" si="26"/>
        <v>41.422294888366643</v>
      </c>
      <c r="Q29" s="4">
        <f t="shared" si="27"/>
        <v>14.67991699974251</v>
      </c>
    </row>
    <row r="30" spans="1:27" x14ac:dyDescent="0.3">
      <c r="A30" s="3">
        <v>75</v>
      </c>
      <c r="B30" s="8">
        <f t="shared" si="28"/>
        <v>348</v>
      </c>
      <c r="C30" s="2">
        <v>478.5</v>
      </c>
      <c r="D30" s="2">
        <v>2896</v>
      </c>
      <c r="E30" s="2">
        <v>7.5700000000000003E-2</v>
      </c>
      <c r="F30" s="48">
        <v>4.7099999999999998E-3</v>
      </c>
      <c r="G30" s="4">
        <v>8.7850000000000008E-5</v>
      </c>
      <c r="H30" s="3">
        <f t="shared" si="29"/>
        <v>348</v>
      </c>
      <c r="I30" s="2">
        <f t="shared" si="20"/>
        <v>478.34293779999297</v>
      </c>
      <c r="J30" s="2">
        <f t="shared" si="21"/>
        <v>2808.217266362713</v>
      </c>
      <c r="K30" s="2">
        <f t="shared" si="22"/>
        <v>0.10508079919999999</v>
      </c>
      <c r="L30" s="2"/>
      <c r="M30" s="4">
        <f t="shared" si="23"/>
        <v>1.0049966545960928E-4</v>
      </c>
      <c r="N30" s="3">
        <f t="shared" si="24"/>
        <v>-3.2823866250163633E-2</v>
      </c>
      <c r="O30" s="2">
        <f t="shared" si="25"/>
        <v>-3.0311717416190276</v>
      </c>
      <c r="P30" s="2">
        <f t="shared" si="26"/>
        <v>38.812152179656522</v>
      </c>
      <c r="Q30" s="4">
        <f t="shared" si="27"/>
        <v>14.399163869788584</v>
      </c>
    </row>
    <row r="31" spans="1:27" ht="15" thickBot="1" x14ac:dyDescent="0.35">
      <c r="A31" s="5">
        <v>100</v>
      </c>
      <c r="B31" s="8">
        <f t="shared" si="28"/>
        <v>373</v>
      </c>
      <c r="C31" s="6">
        <v>429.6</v>
      </c>
      <c r="D31" s="6">
        <v>3361</v>
      </c>
      <c r="E31" s="6">
        <v>6.6900000000000001E-2</v>
      </c>
      <c r="F31" s="49">
        <v>2.3600000000000001E-3</v>
      </c>
      <c r="G31" s="7">
        <v>6.4830000000000001E-5</v>
      </c>
      <c r="H31" s="5">
        <f t="shared" si="29"/>
        <v>373</v>
      </c>
      <c r="I31" s="6">
        <f t="shared" si="20"/>
        <v>429.17137933467467</v>
      </c>
      <c r="J31" s="6">
        <f t="shared" si="21"/>
        <v>3062.0567300001721</v>
      </c>
      <c r="K31" s="6">
        <f t="shared" si="22"/>
        <v>8.909691295000001E-2</v>
      </c>
      <c r="L31" s="6"/>
      <c r="M31" s="7">
        <f t="shared" si="23"/>
        <v>7.1050337161309254E-5</v>
      </c>
      <c r="N31" s="5">
        <f t="shared" si="24"/>
        <v>-9.9772035690259386E-2</v>
      </c>
      <c r="O31" s="6">
        <f t="shared" si="25"/>
        <v>-8.8944739660764025</v>
      </c>
      <c r="P31" s="6">
        <f t="shared" si="26"/>
        <v>33.179242077727963</v>
      </c>
      <c r="Q31" s="7">
        <f t="shared" si="27"/>
        <v>9.5948436854993879</v>
      </c>
    </row>
    <row r="32" spans="1:27" x14ac:dyDescent="0.3">
      <c r="A32" s="59" t="s">
        <v>8</v>
      </c>
      <c r="B32" s="60"/>
      <c r="C32" s="61"/>
      <c r="D32" s="61"/>
      <c r="E32" s="61"/>
      <c r="F32" s="61"/>
      <c r="G32" s="62"/>
      <c r="H32" s="59" t="s">
        <v>26</v>
      </c>
      <c r="I32" s="61"/>
      <c r="J32" s="61"/>
      <c r="K32" s="61"/>
      <c r="L32" s="61"/>
      <c r="M32" s="62"/>
      <c r="N32" s="59" t="s">
        <v>25</v>
      </c>
      <c r="O32" s="61"/>
      <c r="P32" s="61"/>
      <c r="Q32" s="62"/>
    </row>
    <row r="33" spans="1:27" ht="28.8" x14ac:dyDescent="0.3">
      <c r="A33" s="21" t="s">
        <v>0</v>
      </c>
      <c r="B33" s="30"/>
      <c r="C33" s="22" t="s">
        <v>1</v>
      </c>
      <c r="D33" s="22" t="s">
        <v>2</v>
      </c>
      <c r="E33" s="22" t="s">
        <v>3</v>
      </c>
      <c r="F33" s="22"/>
      <c r="G33" s="23" t="s">
        <v>4</v>
      </c>
      <c r="H33" s="21" t="s">
        <v>19</v>
      </c>
      <c r="I33" s="22" t="s">
        <v>1</v>
      </c>
      <c r="J33" s="22" t="s">
        <v>2</v>
      </c>
      <c r="K33" s="22" t="s">
        <v>3</v>
      </c>
      <c r="L33" s="22"/>
      <c r="M33" s="23" t="s">
        <v>4</v>
      </c>
      <c r="N33" s="26" t="s">
        <v>21</v>
      </c>
      <c r="O33" s="25" t="s">
        <v>22</v>
      </c>
      <c r="P33" s="25" t="s">
        <v>23</v>
      </c>
      <c r="Q33" s="23" t="s">
        <v>24</v>
      </c>
    </row>
    <row r="34" spans="1:27" x14ac:dyDescent="0.3">
      <c r="A34" s="3">
        <v>0</v>
      </c>
      <c r="B34" s="8">
        <f>A34+273</f>
        <v>273</v>
      </c>
      <c r="C34" s="2">
        <v>1276</v>
      </c>
      <c r="D34" s="2">
        <v>2262</v>
      </c>
      <c r="E34" s="2">
        <v>0.28199999999999997</v>
      </c>
      <c r="F34" s="2">
        <v>10.49</v>
      </c>
      <c r="G34" s="4">
        <f>F34</f>
        <v>10.49</v>
      </c>
      <c r="H34" s="3">
        <f>A34+273</f>
        <v>273</v>
      </c>
      <c r="I34" s="2">
        <f t="shared" ref="I34:I42" si="30">a_4*POWER(b_4,-POWER(1-H34/c_4,n_4))*1000</f>
        <v>1268.0131401745703</v>
      </c>
      <c r="J34" s="2">
        <f t="shared" ref="J34:J42" si="31">(cp_a4+cp_b4*H34+cp_c4*H34*H34+cp_d4*H34*H34*H34)/M_4*1000</f>
        <v>2329.2979611879036</v>
      </c>
      <c r="K34" s="2">
        <f t="shared" ref="K34:K42" si="32">k_a4+k_b4*H34+k_c4*H34*H34</f>
        <v>0.28980536927</v>
      </c>
      <c r="L34" s="2"/>
      <c r="M34" s="4">
        <f t="shared" ref="M34:M42" si="33">POWER(10, v_a4+v_b4/H34+v_c4*H34+v_d4*H34*H34)/1000</f>
        <v>5.3501516775536571</v>
      </c>
      <c r="N34" s="3">
        <f t="shared" ref="N34:N42" si="34">(I34-C34)*100/C34</f>
        <v>-0.62592945340358519</v>
      </c>
      <c r="O34" s="2">
        <f t="shared" ref="O34:O42" si="35">(J34-D34)*100/D34</f>
        <v>2.9751530144961822</v>
      </c>
      <c r="P34" s="2">
        <f t="shared" ref="P34:P42" si="36">(K34-E34)*100/E34</f>
        <v>2.7678614432624218</v>
      </c>
      <c r="Q34" s="4">
        <f t="shared" ref="Q34:Q42" si="37">(M34-G34)*100/G34</f>
        <v>-48.997600785951789</v>
      </c>
      <c r="S34" t="s">
        <v>14</v>
      </c>
      <c r="T34">
        <v>-18.215</v>
      </c>
      <c r="U34" s="1">
        <v>4230</v>
      </c>
      <c r="V34">
        <v>2.87E-2</v>
      </c>
      <c r="W34" s="1">
        <v>-1.8600000000000001E-5</v>
      </c>
      <c r="X34">
        <v>293</v>
      </c>
      <c r="Y34">
        <v>723</v>
      </c>
    </row>
    <row r="35" spans="1:27" x14ac:dyDescent="0.3">
      <c r="A35" s="3">
        <v>5</v>
      </c>
      <c r="B35" s="8">
        <f t="shared" ref="B35:B41" si="38">A35+273</f>
        <v>278</v>
      </c>
      <c r="C35" s="2">
        <v>1273</v>
      </c>
      <c r="D35" s="2">
        <v>2288</v>
      </c>
      <c r="E35" s="2">
        <v>0.28349999999999997</v>
      </c>
      <c r="F35" s="2">
        <v>6.73</v>
      </c>
      <c r="G35" s="4">
        <f t="shared" ref="G35:G42" si="39">F35</f>
        <v>6.73</v>
      </c>
      <c r="H35" s="3">
        <f t="shared" ref="H35:H42" si="40">A35+273</f>
        <v>278</v>
      </c>
      <c r="I35" s="2">
        <f t="shared" si="30"/>
        <v>1265.8214949557193</v>
      </c>
      <c r="J35" s="2">
        <f t="shared" si="31"/>
        <v>2339.2643821445245</v>
      </c>
      <c r="K35" s="2">
        <f t="shared" si="32"/>
        <v>0.29013907491999996</v>
      </c>
      <c r="L35" s="2"/>
      <c r="M35" s="4">
        <f t="shared" si="33"/>
        <v>3.4829315401368444</v>
      </c>
      <c r="N35" s="3">
        <f t="shared" si="34"/>
        <v>-0.56390455964498465</v>
      </c>
      <c r="O35" s="2">
        <f t="shared" si="35"/>
        <v>2.2405761426802648</v>
      </c>
      <c r="P35" s="2">
        <f t="shared" si="36"/>
        <v>2.3418253686066977</v>
      </c>
      <c r="Q35" s="4">
        <f t="shared" si="37"/>
        <v>-48.247673994994891</v>
      </c>
      <c r="S35" t="s">
        <v>15</v>
      </c>
      <c r="T35">
        <v>0.3488</v>
      </c>
      <c r="U35">
        <v>0.25407999999999997</v>
      </c>
      <c r="V35">
        <v>850</v>
      </c>
      <c r="W35">
        <v>0.15409999999999999</v>
      </c>
      <c r="X35">
        <v>291.33</v>
      </c>
      <c r="Y35">
        <v>850</v>
      </c>
      <c r="Z35">
        <v>298.14999999999998</v>
      </c>
      <c r="AA35">
        <v>1.2569999999999999</v>
      </c>
    </row>
    <row r="36" spans="1:27" x14ac:dyDescent="0.3">
      <c r="A36" s="3">
        <v>10</v>
      </c>
      <c r="B36" s="8">
        <f t="shared" si="38"/>
        <v>283</v>
      </c>
      <c r="C36" s="2">
        <v>1270</v>
      </c>
      <c r="D36" s="2">
        <v>2320</v>
      </c>
      <c r="E36" s="2">
        <v>0.28460000000000002</v>
      </c>
      <c r="F36" s="2">
        <v>4.2409999999999997</v>
      </c>
      <c r="G36" s="4">
        <f t="shared" si="39"/>
        <v>4.2409999999999997</v>
      </c>
      <c r="H36" s="3">
        <f t="shared" si="40"/>
        <v>283</v>
      </c>
      <c r="I36" s="2">
        <f t="shared" si="30"/>
        <v>1263.6174141670817</v>
      </c>
      <c r="J36" s="2">
        <f t="shared" si="31"/>
        <v>2348.9769191769374</v>
      </c>
      <c r="K36" s="2">
        <f t="shared" si="32"/>
        <v>0.29048076207000001</v>
      </c>
      <c r="L36" s="2"/>
      <c r="M36" s="4">
        <f t="shared" si="33"/>
        <v>2.3144140997364411</v>
      </c>
      <c r="N36" s="3">
        <f t="shared" si="34"/>
        <v>-0.50256581361561159</v>
      </c>
      <c r="O36" s="2">
        <f t="shared" si="35"/>
        <v>1.2490051369369557</v>
      </c>
      <c r="P36" s="2">
        <f t="shared" si="36"/>
        <v>2.0663253935347821</v>
      </c>
      <c r="Q36" s="4">
        <f t="shared" si="37"/>
        <v>-45.427632640027319</v>
      </c>
      <c r="S36" t="s">
        <v>16</v>
      </c>
      <c r="T36">
        <v>90.105000000000004</v>
      </c>
      <c r="U36">
        <v>0.86009999999999998</v>
      </c>
      <c r="V36" s="1">
        <v>-1.9745000000000001E-3</v>
      </c>
      <c r="W36" s="1">
        <v>1.8068E-6</v>
      </c>
      <c r="X36">
        <v>292</v>
      </c>
      <c r="Y36">
        <v>651</v>
      </c>
    </row>
    <row r="37" spans="1:27" x14ac:dyDescent="0.3">
      <c r="A37" s="3">
        <v>15</v>
      </c>
      <c r="B37" s="8">
        <f t="shared" si="38"/>
        <v>288</v>
      </c>
      <c r="C37" s="2">
        <v>1267</v>
      </c>
      <c r="D37" s="2">
        <v>2354</v>
      </c>
      <c r="E37" s="2">
        <v>0.28560000000000002</v>
      </c>
      <c r="F37" s="2">
        <v>2.496</v>
      </c>
      <c r="G37" s="4">
        <f t="shared" si="39"/>
        <v>2.496</v>
      </c>
      <c r="H37" s="3">
        <f t="shared" si="40"/>
        <v>288</v>
      </c>
      <c r="I37" s="2">
        <f t="shared" si="30"/>
        <v>1261.4007113961063</v>
      </c>
      <c r="J37" s="2">
        <f t="shared" si="31"/>
        <v>2358.4502864390038</v>
      </c>
      <c r="K37" s="2">
        <f t="shared" si="32"/>
        <v>0.29083043072000003</v>
      </c>
      <c r="L37" s="2"/>
      <c r="M37" s="4">
        <f t="shared" si="33"/>
        <v>1.5679839034232939</v>
      </c>
      <c r="N37" s="3">
        <f t="shared" si="34"/>
        <v>-0.44193280220155351</v>
      </c>
      <c r="O37" s="2">
        <f t="shared" si="35"/>
        <v>0.18905210021256483</v>
      </c>
      <c r="P37" s="2">
        <f t="shared" si="36"/>
        <v>1.8313833053221329</v>
      </c>
      <c r="Q37" s="4">
        <f t="shared" si="37"/>
        <v>-37.180132074387267</v>
      </c>
      <c r="S37" t="s">
        <v>17</v>
      </c>
      <c r="T37" s="1">
        <v>0.28370000000000001</v>
      </c>
      <c r="U37" s="1">
        <v>-2.1214999999999999E-5</v>
      </c>
      <c r="V37" s="1">
        <v>1.5963000000000001E-7</v>
      </c>
      <c r="W37">
        <v>293</v>
      </c>
      <c r="X37">
        <v>550</v>
      </c>
    </row>
    <row r="38" spans="1:27" x14ac:dyDescent="0.3">
      <c r="A38" s="3">
        <v>20</v>
      </c>
      <c r="B38" s="8">
        <f t="shared" si="38"/>
        <v>293</v>
      </c>
      <c r="C38" s="2">
        <v>1264</v>
      </c>
      <c r="D38" s="2">
        <v>2386</v>
      </c>
      <c r="E38" s="2">
        <v>0.28599999999999998</v>
      </c>
      <c r="F38" s="2">
        <v>1.5189999999999999</v>
      </c>
      <c r="G38" s="4">
        <f t="shared" si="39"/>
        <v>1.5189999999999999</v>
      </c>
      <c r="H38" s="3">
        <f t="shared" si="40"/>
        <v>293</v>
      </c>
      <c r="I38" s="2">
        <f t="shared" si="30"/>
        <v>1259.1711957261509</v>
      </c>
      <c r="J38" s="2">
        <f t="shared" si="31"/>
        <v>2367.6991980845869</v>
      </c>
      <c r="K38" s="2">
        <f t="shared" si="32"/>
        <v>0.29118808087000003</v>
      </c>
      <c r="L38" s="2"/>
      <c r="M38" s="4">
        <f t="shared" si="33"/>
        <v>1.0818540326360835</v>
      </c>
      <c r="N38" s="3">
        <f t="shared" si="34"/>
        <v>-0.38202565457666715</v>
      </c>
      <c r="O38" s="2">
        <f t="shared" si="35"/>
        <v>-0.76700762428386859</v>
      </c>
      <c r="P38" s="2">
        <f t="shared" si="36"/>
        <v>1.81401429020981</v>
      </c>
      <c r="Q38" s="4">
        <f t="shared" si="37"/>
        <v>-28.778536363654801</v>
      </c>
      <c r="S38" t="s">
        <v>20</v>
      </c>
      <c r="T38">
        <v>92.094999999999999</v>
      </c>
    </row>
    <row r="39" spans="1:27" x14ac:dyDescent="0.3">
      <c r="A39" s="3">
        <v>25</v>
      </c>
      <c r="B39" s="8">
        <f t="shared" si="38"/>
        <v>298</v>
      </c>
      <c r="C39" s="2">
        <v>1261</v>
      </c>
      <c r="D39" s="2">
        <v>2416</v>
      </c>
      <c r="E39" s="2">
        <v>0.28599999999999998</v>
      </c>
      <c r="F39" s="2">
        <v>0.99339999999999995</v>
      </c>
      <c r="G39" s="4">
        <f t="shared" si="39"/>
        <v>0.99339999999999995</v>
      </c>
      <c r="H39" s="3">
        <f t="shared" si="40"/>
        <v>298</v>
      </c>
      <c r="I39" s="2">
        <f t="shared" si="30"/>
        <v>1256.9286715858123</v>
      </c>
      <c r="J39" s="2">
        <f t="shared" si="31"/>
        <v>2376.73836826755</v>
      </c>
      <c r="K39" s="2">
        <f t="shared" si="32"/>
        <v>0.29155371252000001</v>
      </c>
      <c r="L39" s="2"/>
      <c r="M39" s="4">
        <f t="shared" si="33"/>
        <v>0.75941028117781972</v>
      </c>
      <c r="N39" s="3">
        <f t="shared" si="34"/>
        <v>-0.32286506060172454</v>
      </c>
      <c r="O39" s="2">
        <f t="shared" si="35"/>
        <v>-1.6250675385947866</v>
      </c>
      <c r="P39" s="2">
        <f t="shared" si="36"/>
        <v>1.9418575244755356</v>
      </c>
      <c r="Q39" s="4">
        <f t="shared" si="37"/>
        <v>-23.554431127660582</v>
      </c>
    </row>
    <row r="40" spans="1:27" x14ac:dyDescent="0.3">
      <c r="A40" s="3">
        <v>30</v>
      </c>
      <c r="B40" s="8">
        <f t="shared" si="38"/>
        <v>303</v>
      </c>
      <c r="C40" s="2">
        <v>1258</v>
      </c>
      <c r="D40" s="2">
        <v>2447</v>
      </c>
      <c r="E40" s="2">
        <v>0.28599999999999998</v>
      </c>
      <c r="F40" s="2">
        <v>0.65820000000000001</v>
      </c>
      <c r="G40" s="4">
        <f t="shared" si="39"/>
        <v>0.65820000000000001</v>
      </c>
      <c r="H40" s="3">
        <f t="shared" si="40"/>
        <v>303</v>
      </c>
      <c r="I40" s="2">
        <f t="shared" si="30"/>
        <v>1254.6729385917911</v>
      </c>
      <c r="J40" s="2">
        <f t="shared" si="31"/>
        <v>2385.5825111417557</v>
      </c>
      <c r="K40" s="2">
        <f t="shared" si="32"/>
        <v>0.29192732567000002</v>
      </c>
      <c r="L40" s="2"/>
      <c r="M40" s="4">
        <f t="shared" si="33"/>
        <v>0.54181202506106307</v>
      </c>
      <c r="N40" s="3">
        <f t="shared" si="34"/>
        <v>-0.26447229000070904</v>
      </c>
      <c r="O40" s="2">
        <f t="shared" si="35"/>
        <v>-2.5099096386695656</v>
      </c>
      <c r="P40" s="2">
        <f t="shared" si="36"/>
        <v>2.0724914930070066</v>
      </c>
      <c r="Q40" s="4">
        <f t="shared" si="37"/>
        <v>-17.682767386651008</v>
      </c>
    </row>
    <row r="41" spans="1:27" x14ac:dyDescent="0.3">
      <c r="A41" s="3">
        <v>35</v>
      </c>
      <c r="B41" s="8">
        <f t="shared" si="38"/>
        <v>308</v>
      </c>
      <c r="C41" s="2">
        <v>1255</v>
      </c>
      <c r="D41" s="2">
        <v>2478</v>
      </c>
      <c r="E41" s="2">
        <v>0.28599999999999998</v>
      </c>
      <c r="F41" s="2">
        <v>0.43469999999999998</v>
      </c>
      <c r="G41" s="4">
        <f t="shared" si="39"/>
        <v>0.43469999999999998</v>
      </c>
      <c r="H41" s="3">
        <f t="shared" si="40"/>
        <v>308</v>
      </c>
      <c r="I41" s="2">
        <f t="shared" si="30"/>
        <v>1252.4037913849556</v>
      </c>
      <c r="J41" s="2">
        <f t="shared" si="31"/>
        <v>2394.2463408610674</v>
      </c>
      <c r="K41" s="2">
        <f t="shared" si="32"/>
        <v>0.29230892032000005</v>
      </c>
      <c r="L41" s="2"/>
      <c r="M41" s="4">
        <f t="shared" si="33"/>
        <v>0.39255077017020656</v>
      </c>
      <c r="N41" s="3">
        <f t="shared" si="34"/>
        <v>-0.20686921235413236</v>
      </c>
      <c r="O41" s="2">
        <f t="shared" si="35"/>
        <v>-3.3798893922087392</v>
      </c>
      <c r="P41" s="2">
        <f t="shared" si="36"/>
        <v>2.2059161958042233</v>
      </c>
      <c r="Q41" s="4">
        <f t="shared" si="37"/>
        <v>-9.696165132227609</v>
      </c>
    </row>
    <row r="42" spans="1:27" ht="15" thickBot="1" x14ac:dyDescent="0.35">
      <c r="A42" s="5">
        <v>40</v>
      </c>
      <c r="B42" s="8">
        <f>A42+273</f>
        <v>313</v>
      </c>
      <c r="C42" s="6">
        <v>1252</v>
      </c>
      <c r="D42" s="6">
        <v>2513</v>
      </c>
      <c r="E42" s="6">
        <v>0.2863</v>
      </c>
      <c r="F42" s="6">
        <v>0.30730000000000002</v>
      </c>
      <c r="G42" s="7">
        <f t="shared" si="39"/>
        <v>0.30730000000000002</v>
      </c>
      <c r="H42" s="5">
        <f t="shared" si="40"/>
        <v>313</v>
      </c>
      <c r="I42" s="6">
        <f t="shared" si="30"/>
        <v>1250.1210194592454</v>
      </c>
      <c r="J42" s="6">
        <f t="shared" si="31"/>
        <v>2402.7445715793474</v>
      </c>
      <c r="K42" s="6">
        <f t="shared" si="32"/>
        <v>0.29269849647000001</v>
      </c>
      <c r="L42" s="6"/>
      <c r="M42" s="7">
        <f t="shared" si="33"/>
        <v>0.28857160623004957</v>
      </c>
      <c r="N42" s="5">
        <f t="shared" si="34"/>
        <v>-0.150078317951644</v>
      </c>
      <c r="O42" s="6">
        <f t="shared" si="35"/>
        <v>-4.3874026430820772</v>
      </c>
      <c r="P42" s="6">
        <f t="shared" si="36"/>
        <v>2.2348922354173997</v>
      </c>
      <c r="Q42" s="7">
        <f t="shared" si="37"/>
        <v>-6.0944984607713781</v>
      </c>
    </row>
    <row r="43" spans="1:27" x14ac:dyDescent="0.3">
      <c r="A43" s="59" t="s">
        <v>9</v>
      </c>
      <c r="B43" s="60"/>
      <c r="C43" s="61"/>
      <c r="D43" s="61"/>
      <c r="E43" s="61"/>
      <c r="F43" s="61"/>
      <c r="G43" s="62"/>
      <c r="H43" s="59" t="s">
        <v>26</v>
      </c>
      <c r="I43" s="61"/>
      <c r="J43" s="61"/>
      <c r="K43" s="61"/>
      <c r="L43" s="61"/>
      <c r="M43" s="62"/>
      <c r="N43" s="59" t="s">
        <v>25</v>
      </c>
      <c r="O43" s="61"/>
      <c r="P43" s="61"/>
      <c r="Q43" s="62"/>
    </row>
    <row r="44" spans="1:27" ht="28.8" x14ac:dyDescent="0.3">
      <c r="A44" s="21" t="s">
        <v>0</v>
      </c>
      <c r="B44" s="30"/>
      <c r="C44" s="22" t="s">
        <v>1</v>
      </c>
      <c r="D44" s="22" t="s">
        <v>2</v>
      </c>
      <c r="E44" s="22" t="s">
        <v>3</v>
      </c>
      <c r="F44" s="22"/>
      <c r="G44" s="23" t="s">
        <v>4</v>
      </c>
      <c r="H44" s="21" t="s">
        <v>19</v>
      </c>
      <c r="I44" s="22" t="s">
        <v>1</v>
      </c>
      <c r="J44" s="22" t="s">
        <v>2</v>
      </c>
      <c r="K44" s="22" t="s">
        <v>3</v>
      </c>
      <c r="L44" s="22"/>
      <c r="M44" s="23" t="s">
        <v>4</v>
      </c>
      <c r="N44" s="26" t="s">
        <v>21</v>
      </c>
      <c r="O44" s="25" t="s">
        <v>22</v>
      </c>
      <c r="P44" s="25" t="s">
        <v>23</v>
      </c>
      <c r="Q44" s="23" t="s">
        <v>24</v>
      </c>
    </row>
    <row r="45" spans="1:27" x14ac:dyDescent="0.3">
      <c r="A45" s="3">
        <v>0</v>
      </c>
      <c r="B45" s="8">
        <f>A45+273</f>
        <v>273</v>
      </c>
      <c r="C45" s="2">
        <v>13595</v>
      </c>
      <c r="D45" s="2">
        <v>140.4</v>
      </c>
      <c r="E45" s="2">
        <v>8.1820000000000004</v>
      </c>
      <c r="F45" s="2">
        <v>1.6870000000000001</v>
      </c>
      <c r="G45" s="4">
        <f>F45*POWER(10,-3)</f>
        <v>1.6870000000000001E-3</v>
      </c>
      <c r="H45" s="3">
        <f>A45+273</f>
        <v>273</v>
      </c>
      <c r="I45" s="2">
        <f t="shared" ref="I45:I53" si="41">a_5*POWER(b_5,-POWER(1-H45/c_5,n_5))*1000</f>
        <v>13550.295334687891</v>
      </c>
      <c r="J45" s="2">
        <f t="shared" ref="J45:J53" si="42">(cp_a5+cp_b5*H45+cp_c5*H45*H45+cp_d5*H45*H45*H45)/M_5*1000</f>
        <v>140.13570139195903</v>
      </c>
      <c r="K45" s="2">
        <f t="shared" ref="K45:K53" si="43">k_a5+k_b5*H45+k_c5*H45*H45</f>
        <v>7.6540260289999997</v>
      </c>
      <c r="L45" s="2"/>
      <c r="M45" s="4">
        <f t="shared" ref="M45:M53" si="44">POWER(10, v_a5+v_b5/H45+v_c5*H45+v_d5*H45*H45)/1000</f>
        <v>1.6903356252501197E-3</v>
      </c>
      <c r="N45" s="3">
        <f t="shared" ref="N45:N53" si="45">(I45-C45)*100/C45</f>
        <v>-0.32883166834945771</v>
      </c>
      <c r="O45" s="2">
        <f t="shared" ref="O45:O53" si="46">(J45-D45)*100/D45</f>
        <v>-0.18824687182405567</v>
      </c>
      <c r="P45" s="2">
        <f t="shared" ref="P45:P53" si="47">(K45-E45)*100/E45</f>
        <v>-6.45287180395992</v>
      </c>
      <c r="Q45" s="4">
        <f t="shared" ref="Q45:Q53" si="48">(M45-G45)*100/G45</f>
        <v>0.19772526675279298</v>
      </c>
      <c r="S45" t="s">
        <v>14</v>
      </c>
      <c r="T45">
        <v>-0.27479999999999999</v>
      </c>
      <c r="U45" s="1">
        <v>136.97</v>
      </c>
      <c r="V45" s="1">
        <v>4.1784999999999999E-6</v>
      </c>
      <c r="W45" s="1">
        <v>-1.1995E-9</v>
      </c>
      <c r="X45">
        <v>234</v>
      </c>
      <c r="Y45">
        <v>1073</v>
      </c>
    </row>
    <row r="46" spans="1:27" x14ac:dyDescent="0.3">
      <c r="A46" s="3">
        <v>25</v>
      </c>
      <c r="B46" s="8">
        <f t="shared" ref="B46:B53" si="49">A46+273</f>
        <v>298</v>
      </c>
      <c r="C46" s="2">
        <v>13534</v>
      </c>
      <c r="D46" s="2">
        <v>139.4</v>
      </c>
      <c r="E46" s="2">
        <v>8.5153300000000005</v>
      </c>
      <c r="F46" s="2">
        <v>1.534</v>
      </c>
      <c r="G46" s="4">
        <f t="shared" ref="G46:G51" si="50">F46*POWER(10,-3)</f>
        <v>1.534E-3</v>
      </c>
      <c r="H46" s="3">
        <f t="shared" ref="H46:H53" si="51">A46+273</f>
        <v>298</v>
      </c>
      <c r="I46" s="2">
        <f t="shared" si="41"/>
        <v>13498.283300224</v>
      </c>
      <c r="J46" s="2">
        <f t="shared" si="42"/>
        <v>139.45968168530118</v>
      </c>
      <c r="K46" s="2">
        <f t="shared" si="43"/>
        <v>8.1549528040000006</v>
      </c>
      <c r="L46" s="2"/>
      <c r="M46" s="4">
        <f t="shared" si="44"/>
        <v>1.5345093715062417E-3</v>
      </c>
      <c r="N46" s="3">
        <f t="shared" si="45"/>
        <v>-0.26390350063543361</v>
      </c>
      <c r="O46" s="2">
        <f t="shared" si="46"/>
        <v>4.2813260617770216E-2</v>
      </c>
      <c r="P46" s="2">
        <f t="shared" si="47"/>
        <v>-4.2320990026223289</v>
      </c>
      <c r="Q46" s="4">
        <f t="shared" si="48"/>
        <v>3.3205443692416438E-2</v>
      </c>
      <c r="S46" t="s">
        <v>15</v>
      </c>
      <c r="T46">
        <v>5.7361399999999998</v>
      </c>
      <c r="U46">
        <v>0.40708</v>
      </c>
      <c r="V46">
        <v>1735</v>
      </c>
      <c r="W46">
        <v>0.25996999999999998</v>
      </c>
      <c r="X46">
        <v>234.29</v>
      </c>
      <c r="Y46">
        <v>1561.5</v>
      </c>
      <c r="Z46">
        <v>234.29</v>
      </c>
      <c r="AA46">
        <v>13.629899999999999</v>
      </c>
    </row>
    <row r="47" spans="1:27" x14ac:dyDescent="0.3">
      <c r="A47" s="3">
        <v>50</v>
      </c>
      <c r="B47" s="8">
        <f t="shared" si="49"/>
        <v>323</v>
      </c>
      <c r="C47" s="2">
        <v>13473</v>
      </c>
      <c r="D47" s="2">
        <v>138.6</v>
      </c>
      <c r="E47" s="2">
        <v>8.8363200000000006</v>
      </c>
      <c r="F47" s="2">
        <v>1.423</v>
      </c>
      <c r="G47" s="4">
        <f t="shared" si="50"/>
        <v>1.423E-3</v>
      </c>
      <c r="H47" s="3">
        <f t="shared" si="51"/>
        <v>323</v>
      </c>
      <c r="I47" s="2">
        <f t="shared" si="41"/>
        <v>13445.80079670351</v>
      </c>
      <c r="J47" s="2">
        <f t="shared" si="42"/>
        <v>138.84625181936318</v>
      </c>
      <c r="K47" s="2">
        <f t="shared" si="43"/>
        <v>8.6365058290000007</v>
      </c>
      <c r="L47" s="2"/>
      <c r="M47" s="4">
        <f t="shared" si="44"/>
        <v>1.4141003847011747E-3</v>
      </c>
      <c r="N47" s="3">
        <f t="shared" si="45"/>
        <v>-0.20187933865130217</v>
      </c>
      <c r="O47" s="2">
        <f t="shared" si="46"/>
        <v>0.17767086534140034</v>
      </c>
      <c r="P47" s="2">
        <f t="shared" si="47"/>
        <v>-2.2612826493381846</v>
      </c>
      <c r="Q47" s="4">
        <f t="shared" si="48"/>
        <v>-0.62541217841358221</v>
      </c>
      <c r="S47" t="s">
        <v>16</v>
      </c>
      <c r="T47">
        <v>30.39</v>
      </c>
      <c r="U47" s="1">
        <v>-1.098E-2</v>
      </c>
      <c r="V47" s="1">
        <v>9.4412000000000003E-6</v>
      </c>
      <c r="W47" s="1">
        <v>6.7418000000000004E-10</v>
      </c>
      <c r="X47">
        <v>234</v>
      </c>
      <c r="Y47">
        <v>1648</v>
      </c>
    </row>
    <row r="48" spans="1:27" x14ac:dyDescent="0.3">
      <c r="A48" s="3">
        <v>75</v>
      </c>
      <c r="B48" s="8">
        <f t="shared" si="49"/>
        <v>348</v>
      </c>
      <c r="C48" s="2">
        <v>13412</v>
      </c>
      <c r="D48" s="2">
        <v>137.80000000000001</v>
      </c>
      <c r="E48" s="2">
        <v>9.1563199999999991</v>
      </c>
      <c r="F48" s="2">
        <v>1.3160000000000001</v>
      </c>
      <c r="G48" s="4">
        <f t="shared" si="50"/>
        <v>1.3160000000000001E-3</v>
      </c>
      <c r="H48" s="3">
        <f t="shared" si="51"/>
        <v>348</v>
      </c>
      <c r="I48" s="2">
        <f t="shared" si="41"/>
        <v>13392.834173732044</v>
      </c>
      <c r="J48" s="2">
        <f t="shared" si="42"/>
        <v>138.29572688649765</v>
      </c>
      <c r="K48" s="2">
        <f t="shared" si="43"/>
        <v>9.0986851039999994</v>
      </c>
      <c r="L48" s="2"/>
      <c r="M48" s="4">
        <f t="shared" si="44"/>
        <v>1.318562765822658E-3</v>
      </c>
      <c r="N48" s="3">
        <f t="shared" si="45"/>
        <v>-0.14290058356662472</v>
      </c>
      <c r="O48" s="2">
        <f t="shared" si="46"/>
        <v>0.35974374927259478</v>
      </c>
      <c r="P48" s="2">
        <f t="shared" si="47"/>
        <v>-0.6294548028028697</v>
      </c>
      <c r="Q48" s="4">
        <f t="shared" si="48"/>
        <v>0.1947390442749164</v>
      </c>
      <c r="S48" t="s">
        <v>17</v>
      </c>
      <c r="T48">
        <v>0.92300000000000004</v>
      </c>
      <c r="U48" s="1">
        <v>2.8886999999999999E-2</v>
      </c>
      <c r="V48" s="1">
        <v>-1.5498999999999998E-5</v>
      </c>
      <c r="W48">
        <v>234</v>
      </c>
      <c r="X48">
        <v>1562</v>
      </c>
    </row>
    <row r="49" spans="1:27" x14ac:dyDescent="0.3">
      <c r="A49" s="3">
        <v>100</v>
      </c>
      <c r="B49" s="8">
        <f t="shared" si="49"/>
        <v>373</v>
      </c>
      <c r="C49" s="2">
        <v>13351</v>
      </c>
      <c r="D49" s="2">
        <v>137.1</v>
      </c>
      <c r="E49" s="2">
        <v>9.46706</v>
      </c>
      <c r="F49" s="2">
        <v>1.2450000000000001</v>
      </c>
      <c r="G49" s="4">
        <f t="shared" si="50"/>
        <v>1.2450000000000002E-3</v>
      </c>
      <c r="H49" s="3">
        <f t="shared" si="51"/>
        <v>373</v>
      </c>
      <c r="I49" s="2">
        <f t="shared" si="41"/>
        <v>13339.369127598298</v>
      </c>
      <c r="J49" s="2">
        <f t="shared" si="42"/>
        <v>137.80842197905707</v>
      </c>
      <c r="K49" s="2">
        <f t="shared" si="43"/>
        <v>9.5414906290000001</v>
      </c>
      <c r="L49" s="2"/>
      <c r="M49" s="4">
        <f t="shared" si="44"/>
        <v>1.2410906149254355E-3</v>
      </c>
      <c r="N49" s="3">
        <f t="shared" si="45"/>
        <v>-8.7116114161498823E-2</v>
      </c>
      <c r="O49" s="2">
        <f t="shared" si="46"/>
        <v>0.51671916780239135</v>
      </c>
      <c r="P49" s="2">
        <f t="shared" si="47"/>
        <v>0.78620637241128799</v>
      </c>
      <c r="Q49" s="4">
        <f t="shared" si="48"/>
        <v>-0.31400683329837398</v>
      </c>
      <c r="S49" t="s">
        <v>20</v>
      </c>
      <c r="T49">
        <v>200.59</v>
      </c>
    </row>
    <row r="50" spans="1:27" x14ac:dyDescent="0.3">
      <c r="A50" s="3">
        <v>150</v>
      </c>
      <c r="B50" s="8">
        <f t="shared" si="49"/>
        <v>423</v>
      </c>
      <c r="C50" s="2">
        <v>13231</v>
      </c>
      <c r="D50" s="2">
        <v>136.1</v>
      </c>
      <c r="E50" s="2">
        <v>10.0778</v>
      </c>
      <c r="F50" s="2">
        <v>1.1259999999999999</v>
      </c>
      <c r="G50" s="4">
        <f t="shared" si="50"/>
        <v>1.1259999999999998E-3</v>
      </c>
      <c r="H50" s="3">
        <f t="shared" si="51"/>
        <v>423</v>
      </c>
      <c r="I50" s="2">
        <f t="shared" si="41"/>
        <v>13230.883016532789</v>
      </c>
      <c r="J50" s="2">
        <f t="shared" si="42"/>
        <v>137.02473260986122</v>
      </c>
      <c r="K50" s="2">
        <f t="shared" si="43"/>
        <v>10.368980429</v>
      </c>
      <c r="L50" s="2"/>
      <c r="M50" s="4">
        <f t="shared" si="44"/>
        <v>1.1234636538313104E-3</v>
      </c>
      <c r="N50" s="3">
        <f t="shared" si="45"/>
        <v>-8.8416194702560134E-4</v>
      </c>
      <c r="O50" s="2">
        <f t="shared" si="46"/>
        <v>0.67945085221250801</v>
      </c>
      <c r="P50" s="2">
        <f t="shared" si="47"/>
        <v>2.8893253388636473</v>
      </c>
      <c r="Q50" s="4">
        <f t="shared" si="48"/>
        <v>-0.22525276808964906</v>
      </c>
    </row>
    <row r="51" spans="1:27" x14ac:dyDescent="0.3">
      <c r="A51" s="3">
        <v>200</v>
      </c>
      <c r="B51" s="8">
        <f t="shared" si="49"/>
        <v>473</v>
      </c>
      <c r="C51" s="2">
        <v>13112</v>
      </c>
      <c r="D51" s="2">
        <v>135.5</v>
      </c>
      <c r="E51" s="2">
        <v>10.65465</v>
      </c>
      <c r="F51" s="2">
        <v>1.0429999999999999</v>
      </c>
      <c r="G51" s="4">
        <f t="shared" si="50"/>
        <v>1.0429999999999999E-3</v>
      </c>
      <c r="H51" s="3">
        <f t="shared" si="51"/>
        <v>473</v>
      </c>
      <c r="I51" s="2">
        <f t="shared" si="41"/>
        <v>13120.213195584198</v>
      </c>
      <c r="J51" s="2">
        <f t="shared" si="42"/>
        <v>136.49770445059605</v>
      </c>
      <c r="K51" s="2">
        <f t="shared" si="43"/>
        <v>11.118975229</v>
      </c>
      <c r="L51" s="2"/>
      <c r="M51" s="4">
        <f t="shared" si="44"/>
        <v>1.0386882878457391E-3</v>
      </c>
      <c r="N51" s="3">
        <f t="shared" si="45"/>
        <v>6.2638770471307351E-2</v>
      </c>
      <c r="O51" s="2">
        <f t="shared" si="46"/>
        <v>0.73631324767235895</v>
      </c>
      <c r="P51" s="2">
        <f t="shared" si="47"/>
        <v>4.3579585345365635</v>
      </c>
      <c r="Q51" s="4">
        <f t="shared" si="48"/>
        <v>-0.41339522092625197</v>
      </c>
    </row>
    <row r="52" spans="1:27" x14ac:dyDescent="0.3">
      <c r="A52" s="3">
        <v>250</v>
      </c>
      <c r="B52" s="8">
        <f t="shared" si="49"/>
        <v>523</v>
      </c>
      <c r="C52" s="2">
        <v>12993</v>
      </c>
      <c r="D52" s="2">
        <v>135.30000000000001</v>
      </c>
      <c r="E52" s="2">
        <v>11.1815</v>
      </c>
      <c r="F52" s="2">
        <v>9.82</v>
      </c>
      <c r="G52" s="4">
        <f>F52*POWER(10,-4)</f>
        <v>9.8200000000000002E-4</v>
      </c>
      <c r="H52" s="3">
        <f t="shared" si="51"/>
        <v>523</v>
      </c>
      <c r="I52" s="2">
        <f t="shared" si="41"/>
        <v>13007.216687690976</v>
      </c>
      <c r="J52" s="2">
        <f t="shared" si="42"/>
        <v>136.22985824008205</v>
      </c>
      <c r="K52" s="2">
        <f t="shared" si="43"/>
        <v>11.791475029000001</v>
      </c>
      <c r="L52" s="2"/>
      <c r="M52" s="4">
        <f t="shared" si="44"/>
        <v>9.7487780489929822E-4</v>
      </c>
      <c r="N52" s="3">
        <f t="shared" si="45"/>
        <v>0.10941805349785237</v>
      </c>
      <c r="O52" s="2">
        <f t="shared" si="46"/>
        <v>0.68725664455435376</v>
      </c>
      <c r="P52" s="2">
        <f t="shared" si="47"/>
        <v>5.455216464696159</v>
      </c>
      <c r="Q52" s="4">
        <f t="shared" si="48"/>
        <v>-0.72527445017329861</v>
      </c>
    </row>
    <row r="53" spans="1:27" ht="15" thickBot="1" x14ac:dyDescent="0.35">
      <c r="A53" s="5">
        <v>300</v>
      </c>
      <c r="B53" s="8">
        <f t="shared" si="49"/>
        <v>573</v>
      </c>
      <c r="C53" s="6">
        <v>12873</v>
      </c>
      <c r="D53" s="6">
        <v>135.30000000000001</v>
      </c>
      <c r="E53" s="6">
        <v>11.6815</v>
      </c>
      <c r="F53" s="6">
        <v>9.3360000000000003</v>
      </c>
      <c r="G53" s="7">
        <f>F53*POWER(10,-4)</f>
        <v>9.3360000000000003E-4</v>
      </c>
      <c r="H53" s="5">
        <f t="shared" si="51"/>
        <v>573</v>
      </c>
      <c r="I53" s="6">
        <f t="shared" si="41"/>
        <v>12891.734713297519</v>
      </c>
      <c r="J53" s="6">
        <f t="shared" si="42"/>
        <v>136.2237147171397</v>
      </c>
      <c r="K53" s="6">
        <f t="shared" si="43"/>
        <v>12.386479829000001</v>
      </c>
      <c r="L53" s="6"/>
      <c r="M53" s="7">
        <f t="shared" si="44"/>
        <v>9.2521057807053945E-4</v>
      </c>
      <c r="N53" s="5">
        <f t="shared" si="45"/>
        <v>0.14553494366130035</v>
      </c>
      <c r="O53" s="6">
        <f t="shared" si="46"/>
        <v>0.68271597719119614</v>
      </c>
      <c r="P53" s="6">
        <f t="shared" si="47"/>
        <v>6.0350111629499716</v>
      </c>
      <c r="Q53" s="7">
        <f t="shared" si="48"/>
        <v>-0.89860988961660082</v>
      </c>
    </row>
    <row r="54" spans="1:27" x14ac:dyDescent="0.3">
      <c r="A54" s="57" t="s">
        <v>10</v>
      </c>
      <c r="B54" s="57"/>
      <c r="C54" s="57"/>
      <c r="D54" s="57"/>
      <c r="E54" s="57"/>
      <c r="F54" s="57"/>
      <c r="G54" s="58"/>
      <c r="H54" s="59" t="s">
        <v>26</v>
      </c>
      <c r="I54" s="61"/>
      <c r="J54" s="61"/>
      <c r="K54" s="61"/>
      <c r="L54" s="61"/>
      <c r="M54" s="62"/>
      <c r="N54" s="59" t="s">
        <v>25</v>
      </c>
      <c r="O54" s="61"/>
      <c r="P54" s="61"/>
      <c r="Q54" s="62"/>
    </row>
    <row r="55" spans="1:27" ht="28.8" x14ac:dyDescent="0.3">
      <c r="A55" s="22" t="s">
        <v>0</v>
      </c>
      <c r="B55" s="22"/>
      <c r="C55" s="22" t="s">
        <v>1</v>
      </c>
      <c r="D55" s="22" t="s">
        <v>2</v>
      </c>
      <c r="E55" s="22" t="s">
        <v>3</v>
      </c>
      <c r="F55" s="22"/>
      <c r="G55" s="27" t="s">
        <v>4</v>
      </c>
      <c r="H55" s="21" t="s">
        <v>19</v>
      </c>
      <c r="I55" s="22" t="s">
        <v>1</v>
      </c>
      <c r="J55" s="22" t="s">
        <v>2</v>
      </c>
      <c r="K55" s="22" t="s">
        <v>3</v>
      </c>
      <c r="L55" s="22"/>
      <c r="M55" s="23" t="s">
        <v>4</v>
      </c>
      <c r="N55" s="26" t="s">
        <v>21</v>
      </c>
      <c r="O55" s="25" t="s">
        <v>22</v>
      </c>
      <c r="P55" s="25" t="s">
        <v>23</v>
      </c>
      <c r="Q55" s="23" t="s">
        <v>24</v>
      </c>
    </row>
    <row r="56" spans="1:27" x14ac:dyDescent="0.3">
      <c r="A56" s="2">
        <v>350</v>
      </c>
      <c r="B56" s="2">
        <f>A56+273</f>
        <v>623</v>
      </c>
      <c r="C56" s="2">
        <v>9969</v>
      </c>
      <c r="D56" s="2">
        <v>146</v>
      </c>
      <c r="E56" s="2">
        <v>16.28</v>
      </c>
      <c r="F56" s="2">
        <v>1.54</v>
      </c>
      <c r="G56" s="13">
        <f>F56*POWER(10,-3)</f>
        <v>1.5400000000000001E-3</v>
      </c>
      <c r="H56" s="3">
        <f>A56+273</f>
        <v>623</v>
      </c>
      <c r="I56" s="2">
        <f>a_6*POWER(b_6,-POWER(1-H56/c_6,n_6))*1000</f>
        <v>9967.5840675246855</v>
      </c>
      <c r="J56" s="2">
        <f>(cp_a6+cp_b6*H56+cp_c6*H56*H56+cp_d6*H56*H56*H56)/M_6*1000</f>
        <v>143.70087320830839</v>
      </c>
      <c r="K56" s="2"/>
      <c r="L56" s="2"/>
      <c r="M56" s="4">
        <f>POWER(10, v_a6+v_b6/H56+v_c6*H56+v_d6*H56*H56)/1000</f>
        <v>1.4833324482544771E-3</v>
      </c>
      <c r="N56" s="3">
        <f t="shared" ref="N56:P60" si="52">(I56-C56)*100/C56</f>
        <v>-1.4203355154123265E-2</v>
      </c>
      <c r="O56" s="2">
        <f t="shared" si="52"/>
        <v>-1.5747443778709629</v>
      </c>
      <c r="P56" s="2">
        <f t="shared" si="52"/>
        <v>-100</v>
      </c>
      <c r="Q56" s="4">
        <f>(M56-G56)*100/G56</f>
        <v>-3.6797111523066888</v>
      </c>
      <c r="S56" t="s">
        <v>14</v>
      </c>
      <c r="T56">
        <v>-2.2282000000000002</v>
      </c>
      <c r="U56" s="1">
        <v>866.99</v>
      </c>
      <c r="V56" s="1">
        <v>2.0642E-3</v>
      </c>
      <c r="W56" s="1">
        <v>-7.1676000000000002E-7</v>
      </c>
      <c r="X56">
        <v>535</v>
      </c>
      <c r="Y56">
        <v>981</v>
      </c>
    </row>
    <row r="57" spans="1:27" x14ac:dyDescent="0.3">
      <c r="A57" s="2">
        <v>400</v>
      </c>
      <c r="B57" s="2">
        <f t="shared" ref="B57:B60" si="53">A57+273</f>
        <v>673</v>
      </c>
      <c r="C57" s="2">
        <v>9908</v>
      </c>
      <c r="D57" s="2">
        <v>148.19999999999999</v>
      </c>
      <c r="E57" s="2">
        <v>16.100000000000001</v>
      </c>
      <c r="F57" s="2">
        <v>1.4219999999999999</v>
      </c>
      <c r="G57" s="13">
        <f t="shared" ref="G57:G59" si="54">F57*POWER(10,-3)</f>
        <v>1.4219999999999999E-3</v>
      </c>
      <c r="H57" s="3">
        <f t="shared" ref="H57:H60" si="55">A57+273</f>
        <v>673</v>
      </c>
      <c r="I57" s="2">
        <f>a_6*POWER(b_6,-POWER(1-H57/c_6,n_6))*1000</f>
        <v>9905.9857704580099</v>
      </c>
      <c r="J57" s="2">
        <f>(cp_a6+cp_b6*H57+cp_c6*H57*H57+cp_d6*H57*H57*H57)/M_6*1000</f>
        <v>142.85242802125461</v>
      </c>
      <c r="K57" s="2"/>
      <c r="L57" s="2"/>
      <c r="M57" s="4">
        <f>POWER(10, v_a6+v_b6/H57+v_c6*H57+v_d6*H57*H57)/1000</f>
        <v>1.3323301832485102E-3</v>
      </c>
      <c r="N57" s="3">
        <f t="shared" si="52"/>
        <v>-2.0329325211849637E-2</v>
      </c>
      <c r="O57" s="2">
        <f t="shared" si="52"/>
        <v>-3.6083481637958021</v>
      </c>
      <c r="P57" s="2">
        <f t="shared" si="52"/>
        <v>-100</v>
      </c>
      <c r="Q57" s="4">
        <f>(M57-G57)*100/G57</f>
        <v>-6.3058942863213581</v>
      </c>
      <c r="S57" t="s">
        <v>15</v>
      </c>
      <c r="T57">
        <v>2.0161099999999998</v>
      </c>
      <c r="U57">
        <v>0.18801000000000001</v>
      </c>
      <c r="V57">
        <v>4620</v>
      </c>
      <c r="W57">
        <v>0.30873</v>
      </c>
      <c r="X57">
        <v>544.54</v>
      </c>
      <c r="Y57">
        <v>4158</v>
      </c>
      <c r="Z57">
        <v>544.54</v>
      </c>
      <c r="AA57">
        <v>10.0639</v>
      </c>
    </row>
    <row r="58" spans="1:27" x14ac:dyDescent="0.3">
      <c r="A58" s="2">
        <v>500</v>
      </c>
      <c r="B58" s="2">
        <f t="shared" si="53"/>
        <v>773</v>
      </c>
      <c r="C58" s="2">
        <v>9785</v>
      </c>
      <c r="D58" s="2">
        <v>152.80000000000001</v>
      </c>
      <c r="E58" s="2">
        <v>15.74</v>
      </c>
      <c r="F58" s="2">
        <v>1.1879999999999999</v>
      </c>
      <c r="G58" s="13">
        <f t="shared" si="54"/>
        <v>1.188E-3</v>
      </c>
      <c r="H58" s="3">
        <f t="shared" si="55"/>
        <v>773</v>
      </c>
      <c r="I58" s="2">
        <f>a_6*POWER(b_6,-POWER(1-H58/c_6,n_6))*1000</f>
        <v>9782.316937624877</v>
      </c>
      <c r="J58" s="2">
        <f>(cp_a6+cp_b6*H58+cp_c6*H58*H58+cp_d6*H58*H58*H58)/M_6*1000</f>
        <v>141.44432683965351</v>
      </c>
      <c r="K58" s="2"/>
      <c r="L58" s="2"/>
      <c r="M58" s="4">
        <f>POWER(10, v_a6+v_b6/H58+v_c6*H58+v_d6*H58*H58)/1000</f>
        <v>1.1500928859301148E-3</v>
      </c>
      <c r="N58" s="3">
        <f t="shared" si="52"/>
        <v>-2.7420157129514278E-2</v>
      </c>
      <c r="O58" s="2">
        <f t="shared" si="52"/>
        <v>-7.4317232724780746</v>
      </c>
      <c r="P58" s="2">
        <f t="shared" si="52"/>
        <v>-100</v>
      </c>
      <c r="Q58" s="4">
        <f>(M58-G58)*100/G58</f>
        <v>-3.1908345176671098</v>
      </c>
      <c r="S58" t="s">
        <v>16</v>
      </c>
      <c r="T58">
        <v>34.049999999999997</v>
      </c>
      <c r="U58" s="1">
        <v>-9.3007000000000003E-3</v>
      </c>
      <c r="V58" s="1">
        <v>4.8099000000000003E-6</v>
      </c>
      <c r="W58" s="1">
        <v>-3.8013000000000001E-10</v>
      </c>
      <c r="X58">
        <v>544</v>
      </c>
      <c r="Y58">
        <v>3696</v>
      </c>
    </row>
    <row r="59" spans="1:27" x14ac:dyDescent="0.3">
      <c r="A59" s="2">
        <v>600</v>
      </c>
      <c r="B59" s="2">
        <f t="shared" si="53"/>
        <v>873</v>
      </c>
      <c r="C59" s="2">
        <v>9663</v>
      </c>
      <c r="D59" s="2">
        <v>157.30000000000001</v>
      </c>
      <c r="E59" s="2">
        <v>15.6</v>
      </c>
      <c r="F59" s="2">
        <v>1.0129999999999999</v>
      </c>
      <c r="G59" s="13">
        <f t="shared" si="54"/>
        <v>1.013E-3</v>
      </c>
      <c r="H59" s="3">
        <f t="shared" si="55"/>
        <v>873</v>
      </c>
      <c r="I59" s="2">
        <f>a_6*POWER(b_6,-POWER(1-H59/c_6,n_6))*1000</f>
        <v>9657.9915059765517</v>
      </c>
      <c r="J59" s="2">
        <f>(cp_a6+cp_b6*H59+cp_c6*H59*H59+cp_d6*H59*H59*H59)/M_6*1000</f>
        <v>140.41218302526457</v>
      </c>
      <c r="K59" s="2"/>
      <c r="L59" s="2"/>
      <c r="M59" s="4">
        <f>POWER(10, v_a6+v_b6/H59+v_c6*H59+v_d6*H59*H59)/1000</f>
        <v>1.0488145677888024E-3</v>
      </c>
      <c r="N59" s="3">
        <f t="shared" si="52"/>
        <v>-5.1831667426764906E-2</v>
      </c>
      <c r="O59" s="2">
        <f t="shared" si="52"/>
        <v>-10.736056563722467</v>
      </c>
      <c r="P59" s="2">
        <f t="shared" si="52"/>
        <v>-100</v>
      </c>
      <c r="Q59" s="4">
        <f>(M59-G59)*100/G59</f>
        <v>3.5354953394671687</v>
      </c>
      <c r="S59" t="s">
        <v>17</v>
      </c>
    </row>
    <row r="60" spans="1:27" ht="15" thickBot="1" x14ac:dyDescent="0.35">
      <c r="A60" s="10">
        <v>700</v>
      </c>
      <c r="B60" s="2">
        <f t="shared" si="53"/>
        <v>973</v>
      </c>
      <c r="C60" s="10">
        <v>9540</v>
      </c>
      <c r="D60" s="10">
        <v>161.80000000000001</v>
      </c>
      <c r="E60" s="10">
        <v>15.6</v>
      </c>
      <c r="F60" s="10">
        <v>8.7360000000000007</v>
      </c>
      <c r="G60" s="14">
        <f>F60*POWER(10,-4)</f>
        <v>8.7360000000000009E-4</v>
      </c>
      <c r="H60" s="5">
        <f t="shared" si="55"/>
        <v>973</v>
      </c>
      <c r="I60" s="6">
        <f>a_6*POWER(b_6,-POWER(1-H60/c_6,n_6))*1000</f>
        <v>9532.9751403946775</v>
      </c>
      <c r="J60" s="6">
        <f>(cp_a6+cp_b6*H60+cp_c6*H60*H60+cp_d6*H60*H60*H60)/M_6*1000</f>
        <v>139.74508271073208</v>
      </c>
      <c r="K60" s="6"/>
      <c r="L60" s="6"/>
      <c r="M60" s="7">
        <f>POWER(10, v_a6+v_b6/H60+v_c6*H60+v_d6*H60*H60)/1000</f>
        <v>9.8341635385696649E-4</v>
      </c>
      <c r="N60" s="5">
        <f t="shared" si="52"/>
        <v>-7.3635844919522964E-2</v>
      </c>
      <c r="O60" s="6">
        <f t="shared" si="52"/>
        <v>-13.630974838855334</v>
      </c>
      <c r="P60" s="6">
        <f t="shared" si="52"/>
        <v>-100</v>
      </c>
      <c r="Q60" s="7">
        <f>(M60-G60)*100/G60</f>
        <v>12.570553326117947</v>
      </c>
      <c r="S60" t="s">
        <v>20</v>
      </c>
      <c r="T60">
        <v>208.98</v>
      </c>
    </row>
    <row r="61" spans="1:27" x14ac:dyDescent="0.3">
      <c r="A61" s="59" t="s">
        <v>11</v>
      </c>
      <c r="B61" s="60"/>
      <c r="C61" s="61"/>
      <c r="D61" s="61"/>
      <c r="E61" s="61"/>
      <c r="F61" s="61"/>
      <c r="G61" s="62"/>
      <c r="H61" s="59" t="s">
        <v>26</v>
      </c>
      <c r="I61" s="61"/>
      <c r="J61" s="61"/>
      <c r="K61" s="61"/>
      <c r="L61" s="61"/>
      <c r="M61" s="62"/>
      <c r="N61" s="59" t="s">
        <v>25</v>
      </c>
      <c r="O61" s="61"/>
      <c r="P61" s="61"/>
      <c r="Q61" s="62"/>
    </row>
    <row r="62" spans="1:27" ht="28.8" x14ac:dyDescent="0.3">
      <c r="A62" s="21" t="s">
        <v>0</v>
      </c>
      <c r="B62" s="30"/>
      <c r="C62" s="22" t="s">
        <v>1</v>
      </c>
      <c r="D62" s="22" t="s">
        <v>2</v>
      </c>
      <c r="E62" s="22" t="s">
        <v>3</v>
      </c>
      <c r="F62" s="22"/>
      <c r="G62" s="23" t="s">
        <v>4</v>
      </c>
      <c r="H62" s="21" t="s">
        <v>19</v>
      </c>
      <c r="I62" s="22" t="s">
        <v>1</v>
      </c>
      <c r="J62" s="22" t="s">
        <v>2</v>
      </c>
      <c r="K62" s="22" t="s">
        <v>3</v>
      </c>
      <c r="L62" s="22"/>
      <c r="M62" s="23" t="s">
        <v>4</v>
      </c>
      <c r="N62" s="26" t="s">
        <v>21</v>
      </c>
      <c r="O62" s="25" t="s">
        <v>22</v>
      </c>
      <c r="P62" s="25" t="s">
        <v>23</v>
      </c>
      <c r="Q62" s="23" t="s">
        <v>24</v>
      </c>
    </row>
    <row r="63" spans="1:27" x14ac:dyDescent="0.3">
      <c r="A63" s="3">
        <v>400</v>
      </c>
      <c r="B63" s="8">
        <f>A63+273</f>
        <v>673</v>
      </c>
      <c r="C63" s="2">
        <v>10506</v>
      </c>
      <c r="D63" s="2">
        <v>158</v>
      </c>
      <c r="E63" s="2">
        <v>15.97</v>
      </c>
      <c r="F63" s="2">
        <v>2.2770000000000001</v>
      </c>
      <c r="G63" s="4">
        <f>F63*POWER(10,-3)</f>
        <v>2.2770000000000004E-3</v>
      </c>
      <c r="H63" s="3">
        <f>A63+273</f>
        <v>673</v>
      </c>
      <c r="I63" s="2">
        <f t="shared" ref="I63:I69" si="56">a_7*POWER(b_7,-POWER(1-H63/c_7,n_7))*1000</f>
        <v>10554.132798298497</v>
      </c>
      <c r="J63" s="2">
        <f t="shared" ref="J63:J69" si="57">(cp_a7+cp_b7*H63+cp_c7*H63*H63+cp_d7*H63*H63*H63)/M_7*1000</f>
        <v>148.34397749336256</v>
      </c>
      <c r="K63" s="2"/>
      <c r="L63" s="2"/>
      <c r="M63" s="4">
        <f t="shared" ref="M63:M69" si="58">POWER(10, v_a7+v_b7/H63+v_c7*H63+v_d7*H63*H63)/1000</f>
        <v>2.1820530240696215E-3</v>
      </c>
      <c r="N63" s="3">
        <f t="shared" ref="N63:P69" si="59">(I63-C63)*100/C63</f>
        <v>0.45814580523983162</v>
      </c>
      <c r="O63" s="2">
        <f t="shared" si="59"/>
        <v>-6.1114066497705322</v>
      </c>
      <c r="P63" s="2">
        <f t="shared" si="59"/>
        <v>-100</v>
      </c>
      <c r="Q63" s="4">
        <f t="shared" ref="Q63:Q69" si="60">(M63-G63)*100/G63</f>
        <v>-4.1698276649266077</v>
      </c>
      <c r="S63" t="s">
        <v>14</v>
      </c>
      <c r="T63">
        <v>1.4174</v>
      </c>
      <c r="U63" s="1">
        <v>-35.466000000000001</v>
      </c>
      <c r="V63" s="1">
        <v>-2.0866999999999999E-3</v>
      </c>
      <c r="W63" s="1">
        <v>8.357E-7</v>
      </c>
      <c r="X63">
        <v>600</v>
      </c>
      <c r="Y63">
        <v>1173</v>
      </c>
    </row>
    <row r="64" spans="1:27" x14ac:dyDescent="0.3">
      <c r="A64" s="3">
        <v>450</v>
      </c>
      <c r="B64" s="8">
        <f t="shared" ref="B64:B69" si="61">A64+273</f>
        <v>723</v>
      </c>
      <c r="C64" s="2">
        <v>10449</v>
      </c>
      <c r="D64" s="2">
        <v>156</v>
      </c>
      <c r="E64" s="2">
        <v>15.74</v>
      </c>
      <c r="F64" s="2">
        <v>2.0649999999999999</v>
      </c>
      <c r="G64" s="4">
        <f t="shared" ref="G64:G69" si="62">F64*POWER(10,-3)</f>
        <v>2.065E-3</v>
      </c>
      <c r="H64" s="3">
        <f t="shared" ref="H64:H69" si="63">A64+273</f>
        <v>723</v>
      </c>
      <c r="I64" s="2">
        <f t="shared" si="56"/>
        <v>10496.392004610761</v>
      </c>
      <c r="J64" s="2">
        <f t="shared" si="57"/>
        <v>147.54298410241663</v>
      </c>
      <c r="K64" s="2"/>
      <c r="L64" s="2"/>
      <c r="M64" s="4">
        <f t="shared" si="58"/>
        <v>1.9792770245116195E-3</v>
      </c>
      <c r="N64" s="3">
        <f t="shared" si="59"/>
        <v>0.45355540827602098</v>
      </c>
      <c r="O64" s="2">
        <f t="shared" si="59"/>
        <v>-5.4211640369124199</v>
      </c>
      <c r="P64" s="2">
        <f t="shared" si="59"/>
        <v>-100</v>
      </c>
      <c r="Q64" s="4">
        <f t="shared" si="60"/>
        <v>-4.1512336798247214</v>
      </c>
      <c r="S64" t="s">
        <v>15</v>
      </c>
      <c r="T64">
        <v>1.73</v>
      </c>
      <c r="U64">
        <v>0.15282000000000001</v>
      </c>
      <c r="V64">
        <v>5400</v>
      </c>
      <c r="W64">
        <v>0.28571000000000002</v>
      </c>
      <c r="X64">
        <v>600.64</v>
      </c>
      <c r="Y64">
        <v>4860</v>
      </c>
      <c r="Z64">
        <v>923.15</v>
      </c>
      <c r="AA64">
        <v>10.265000000000001</v>
      </c>
    </row>
    <row r="65" spans="1:27" x14ac:dyDescent="0.3">
      <c r="A65" s="3">
        <v>500</v>
      </c>
      <c r="B65" s="8">
        <f t="shared" si="61"/>
        <v>773</v>
      </c>
      <c r="C65" s="2">
        <v>10390</v>
      </c>
      <c r="D65" s="2">
        <v>155</v>
      </c>
      <c r="E65" s="2">
        <v>15.54</v>
      </c>
      <c r="F65" s="2">
        <v>1.8839999999999999</v>
      </c>
      <c r="G65" s="4">
        <f t="shared" si="62"/>
        <v>1.884E-3</v>
      </c>
      <c r="H65" s="3">
        <f t="shared" si="63"/>
        <v>773</v>
      </c>
      <c r="I65" s="2">
        <f t="shared" si="56"/>
        <v>10438.528123758861</v>
      </c>
      <c r="J65" s="2">
        <f t="shared" si="57"/>
        <v>146.81342065934714</v>
      </c>
      <c r="K65" s="2"/>
      <c r="L65" s="2"/>
      <c r="M65" s="4">
        <f t="shared" si="58"/>
        <v>1.810735024576566E-3</v>
      </c>
      <c r="N65" s="3">
        <f t="shared" si="59"/>
        <v>0.46706567621617517</v>
      </c>
      <c r="O65" s="2">
        <f t="shared" si="59"/>
        <v>-5.281664090743778</v>
      </c>
      <c r="P65" s="2">
        <f t="shared" si="59"/>
        <v>-100</v>
      </c>
      <c r="Q65" s="4">
        <f t="shared" si="60"/>
        <v>-3.8887991201398115</v>
      </c>
      <c r="S65" t="s">
        <v>16</v>
      </c>
      <c r="T65">
        <v>34.49</v>
      </c>
      <c r="U65" s="1">
        <v>-7.7800999999999999E-3</v>
      </c>
      <c r="V65" s="1">
        <v>3.4151999999999999E-6</v>
      </c>
      <c r="W65" s="1">
        <v>-2.0984E-10</v>
      </c>
      <c r="X65">
        <v>601</v>
      </c>
      <c r="Y65">
        <v>4320</v>
      </c>
    </row>
    <row r="66" spans="1:27" x14ac:dyDescent="0.3">
      <c r="A66" s="3">
        <v>550</v>
      </c>
      <c r="B66" s="8">
        <f t="shared" si="61"/>
        <v>823</v>
      </c>
      <c r="C66" s="2">
        <v>10329</v>
      </c>
      <c r="D66" s="2">
        <v>155</v>
      </c>
      <c r="E66" s="2">
        <v>15.39</v>
      </c>
      <c r="F66" s="2">
        <v>1.758</v>
      </c>
      <c r="G66" s="4">
        <f t="shared" si="62"/>
        <v>1.758E-3</v>
      </c>
      <c r="H66" s="3">
        <f t="shared" si="63"/>
        <v>823</v>
      </c>
      <c r="I66" s="2">
        <f t="shared" si="56"/>
        <v>10380.538569146051</v>
      </c>
      <c r="J66" s="2">
        <f t="shared" si="57"/>
        <v>146.1545276081695</v>
      </c>
      <c r="K66" s="2"/>
      <c r="L66" s="2"/>
      <c r="M66" s="4">
        <f t="shared" si="58"/>
        <v>1.6710759355033739E-3</v>
      </c>
      <c r="N66" s="3">
        <f t="shared" si="59"/>
        <v>0.49896959188740997</v>
      </c>
      <c r="O66" s="2">
        <f t="shared" si="59"/>
        <v>-5.7067563818261275</v>
      </c>
      <c r="P66" s="2">
        <f t="shared" si="59"/>
        <v>-100</v>
      </c>
      <c r="Q66" s="4">
        <f t="shared" si="60"/>
        <v>-4.9444860350754318</v>
      </c>
      <c r="S66" t="s">
        <v>17</v>
      </c>
    </row>
    <row r="67" spans="1:27" x14ac:dyDescent="0.3">
      <c r="A67" s="3">
        <v>600</v>
      </c>
      <c r="B67" s="8">
        <f t="shared" si="61"/>
        <v>873</v>
      </c>
      <c r="C67" s="2">
        <v>10267</v>
      </c>
      <c r="D67" s="2">
        <v>155</v>
      </c>
      <c r="E67" s="2">
        <v>15.23</v>
      </c>
      <c r="F67" s="2">
        <v>1.6319999999999999</v>
      </c>
      <c r="G67" s="4">
        <f t="shared" si="62"/>
        <v>1.632E-3</v>
      </c>
      <c r="H67" s="3">
        <f t="shared" si="63"/>
        <v>873</v>
      </c>
      <c r="I67" s="2">
        <f t="shared" si="56"/>
        <v>10322.4206798042</v>
      </c>
      <c r="J67" s="2">
        <f t="shared" si="57"/>
        <v>145.56554539289922</v>
      </c>
      <c r="K67" s="2"/>
      <c r="L67" s="2"/>
      <c r="M67" s="4">
        <f t="shared" si="58"/>
        <v>1.5559537217046493E-3</v>
      </c>
      <c r="N67" s="3">
        <f t="shared" si="59"/>
        <v>0.53979429048601935</v>
      </c>
      <c r="O67" s="2">
        <f t="shared" si="59"/>
        <v>-6.0867449078069518</v>
      </c>
      <c r="P67" s="2">
        <f t="shared" si="59"/>
        <v>-100</v>
      </c>
      <c r="Q67" s="4">
        <f t="shared" si="60"/>
        <v>-4.6596984249602151</v>
      </c>
      <c r="S67" t="s">
        <v>20</v>
      </c>
      <c r="T67">
        <v>207.2</v>
      </c>
    </row>
    <row r="68" spans="1:27" x14ac:dyDescent="0.3">
      <c r="A68" s="3">
        <v>650</v>
      </c>
      <c r="B68" s="8">
        <f t="shared" si="61"/>
        <v>923</v>
      </c>
      <c r="C68" s="2">
        <v>10206</v>
      </c>
      <c r="D68" s="2">
        <v>155</v>
      </c>
      <c r="E68" s="2">
        <v>15.07</v>
      </c>
      <c r="F68" s="2">
        <v>1.5049999999999999</v>
      </c>
      <c r="G68" s="4">
        <f t="shared" si="62"/>
        <v>1.5049999999999998E-3</v>
      </c>
      <c r="H68" s="3">
        <f t="shared" si="63"/>
        <v>923</v>
      </c>
      <c r="I68" s="2">
        <f t="shared" si="56"/>
        <v>10264.171717420646</v>
      </c>
      <c r="J68" s="2">
        <f t="shared" si="57"/>
        <v>145.04571445755175</v>
      </c>
      <c r="K68" s="2"/>
      <c r="L68" s="2"/>
      <c r="M68" s="4">
        <f t="shared" si="58"/>
        <v>1.4618683489152769E-3</v>
      </c>
      <c r="N68" s="3">
        <f t="shared" si="59"/>
        <v>0.56997567529537541</v>
      </c>
      <c r="O68" s="2">
        <f t="shared" si="59"/>
        <v>-6.4221197048053202</v>
      </c>
      <c r="P68" s="2">
        <f t="shared" si="59"/>
        <v>-100</v>
      </c>
      <c r="Q68" s="4">
        <f t="shared" si="60"/>
        <v>-2.8658904375231153</v>
      </c>
    </row>
    <row r="69" spans="1:27" ht="15" thickBot="1" x14ac:dyDescent="0.35">
      <c r="A69" s="5">
        <v>700</v>
      </c>
      <c r="B69" s="8">
        <f t="shared" si="61"/>
        <v>973</v>
      </c>
      <c r="C69" s="6">
        <v>10145</v>
      </c>
      <c r="D69" s="6">
        <v>155</v>
      </c>
      <c r="E69" s="6">
        <v>14.91</v>
      </c>
      <c r="F69" s="6">
        <v>1.379</v>
      </c>
      <c r="G69" s="7">
        <f t="shared" si="62"/>
        <v>1.379E-3</v>
      </c>
      <c r="H69" s="5">
        <f t="shared" si="63"/>
        <v>973</v>
      </c>
      <c r="I69" s="6">
        <f t="shared" si="56"/>
        <v>10205.788863211699</v>
      </c>
      <c r="J69" s="6">
        <f t="shared" si="57"/>
        <v>144.5942752461425</v>
      </c>
      <c r="K69" s="6"/>
      <c r="L69" s="6"/>
      <c r="M69" s="7">
        <f t="shared" si="58"/>
        <v>1.386028534007611E-3</v>
      </c>
      <c r="N69" s="5">
        <f t="shared" si="59"/>
        <v>0.59920022879940082</v>
      </c>
      <c r="O69" s="6">
        <f t="shared" si="59"/>
        <v>-6.7133708089403212</v>
      </c>
      <c r="P69" s="6">
        <f t="shared" si="59"/>
        <v>-100</v>
      </c>
      <c r="Q69" s="7">
        <f t="shared" si="60"/>
        <v>0.50968339431551746</v>
      </c>
    </row>
    <row r="70" spans="1:27" x14ac:dyDescent="0.3">
      <c r="A70" s="59" t="s">
        <v>12</v>
      </c>
      <c r="B70" s="60"/>
      <c r="C70" s="61"/>
      <c r="D70" s="61"/>
      <c r="E70" s="61"/>
      <c r="F70" s="61"/>
      <c r="G70" s="62"/>
      <c r="H70" s="59" t="s">
        <v>26</v>
      </c>
      <c r="I70" s="61"/>
      <c r="J70" s="61"/>
      <c r="K70" s="61"/>
      <c r="L70" s="61"/>
      <c r="M70" s="62"/>
      <c r="N70" s="59" t="s">
        <v>25</v>
      </c>
      <c r="O70" s="61"/>
      <c r="P70" s="61"/>
      <c r="Q70" s="62"/>
    </row>
    <row r="71" spans="1:27" ht="28.8" x14ac:dyDescent="0.3">
      <c r="A71" s="21" t="s">
        <v>0</v>
      </c>
      <c r="B71" s="30"/>
      <c r="C71" s="22" t="s">
        <v>1</v>
      </c>
      <c r="D71" s="22" t="s">
        <v>2</v>
      </c>
      <c r="E71" s="22" t="s">
        <v>3</v>
      </c>
      <c r="F71" s="22"/>
      <c r="G71" s="23" t="s">
        <v>4</v>
      </c>
      <c r="H71" s="21" t="s">
        <v>19</v>
      </c>
      <c r="I71" s="22" t="s">
        <v>1</v>
      </c>
      <c r="J71" s="22" t="s">
        <v>2</v>
      </c>
      <c r="K71" s="22" t="s">
        <v>3</v>
      </c>
      <c r="L71" s="22"/>
      <c r="M71" s="23" t="s">
        <v>4</v>
      </c>
      <c r="N71" s="26" t="s">
        <v>21</v>
      </c>
      <c r="O71" s="25" t="s">
        <v>22</v>
      </c>
      <c r="P71" s="25" t="s">
        <v>23</v>
      </c>
      <c r="Q71" s="23" t="s">
        <v>24</v>
      </c>
    </row>
    <row r="72" spans="1:27" x14ac:dyDescent="0.3">
      <c r="A72" s="3">
        <v>100</v>
      </c>
      <c r="B72" s="8">
        <f>A72+273</f>
        <v>373</v>
      </c>
      <c r="C72" s="2">
        <v>927.3</v>
      </c>
      <c r="D72" s="2">
        <v>1378</v>
      </c>
      <c r="E72" s="2">
        <v>85.84</v>
      </c>
      <c r="F72" s="2">
        <v>6.8920000000000003</v>
      </c>
      <c r="G72" s="4">
        <f>F72*POWER(10,-4)</f>
        <v>6.8920000000000006E-4</v>
      </c>
      <c r="H72" s="3">
        <f>A72+273</f>
        <v>373</v>
      </c>
      <c r="I72" s="2">
        <f t="shared" ref="I72:I77" si="64">a_8*POWER(b_8,-POWER(1-H72/c_8,n_8))*1000</f>
        <v>924.1739722143468</v>
      </c>
      <c r="J72" s="2">
        <f t="shared" ref="J72:J77" si="65">(cp_a8+cp_b8*H72+cp_c8*H72*H72+cp_d8*H72*H72*H72)/M_8*1000</f>
        <v>1314.5753003722054</v>
      </c>
      <c r="K72" s="2">
        <f t="shared" ref="K72:K77" si="66">k_a8+k_b8*H72+k_c8*H72*H72</f>
        <v>83.528624500400014</v>
      </c>
      <c r="L72" s="2"/>
      <c r="M72" s="4">
        <f t="shared" ref="M72:M77" si="67">POWER(10, v_a8+v_b8/H72+v_c8*H72+v_d8*H72*H72)/1000</f>
        <v>6.8520648484032712E-4</v>
      </c>
      <c r="N72" s="3">
        <f t="shared" ref="N72:P77" si="68">(I72-C72)*100/C72</f>
        <v>-0.3371107285294026</v>
      </c>
      <c r="O72" s="2">
        <f t="shared" si="68"/>
        <v>-4.6026632531055549</v>
      </c>
      <c r="P72" s="2">
        <f t="shared" si="68"/>
        <v>-2.6926555214352161</v>
      </c>
      <c r="Q72" s="4">
        <f t="shared" ref="Q72:Q77" si="69">(M72-G72)*100/G72</f>
        <v>-0.57944212995834832</v>
      </c>
      <c r="S72" t="s">
        <v>14</v>
      </c>
      <c r="T72">
        <v>-0.89629999999999999</v>
      </c>
      <c r="U72" s="1">
        <v>294.61</v>
      </c>
      <c r="V72" s="1">
        <v>-1.6338E-4</v>
      </c>
      <c r="W72" s="1">
        <v>2.3166E-8</v>
      </c>
      <c r="X72">
        <v>380</v>
      </c>
      <c r="Y72">
        <v>2300</v>
      </c>
    </row>
    <row r="73" spans="1:27" x14ac:dyDescent="0.3">
      <c r="A73" s="3">
        <v>200</v>
      </c>
      <c r="B73" s="8">
        <f t="shared" ref="B73:B77" si="70">A73+273</f>
        <v>473</v>
      </c>
      <c r="C73" s="2">
        <v>902.5</v>
      </c>
      <c r="D73" s="2">
        <v>1349</v>
      </c>
      <c r="E73" s="2">
        <v>80.84</v>
      </c>
      <c r="F73" s="2">
        <v>5.3849999999999998</v>
      </c>
      <c r="G73" s="4">
        <f t="shared" ref="G73:G77" si="71">F73*POWER(10,-4)</f>
        <v>5.3850000000000002E-4</v>
      </c>
      <c r="H73" s="3">
        <f t="shared" ref="H73:H77" si="72">A73+273</f>
        <v>473</v>
      </c>
      <c r="I73" s="2">
        <f t="shared" si="64"/>
        <v>900.08104841406123</v>
      </c>
      <c r="J73" s="2">
        <f t="shared" si="65"/>
        <v>1342.3342265444542</v>
      </c>
      <c r="K73" s="2">
        <f t="shared" si="66"/>
        <v>79.660155460399992</v>
      </c>
      <c r="L73" s="2"/>
      <c r="M73" s="4">
        <f t="shared" si="67"/>
        <v>4.5129267932069757E-4</v>
      </c>
      <c r="N73" s="3">
        <f t="shared" si="68"/>
        <v>-0.26802787655831262</v>
      </c>
      <c r="O73" s="2">
        <f t="shared" si="68"/>
        <v>-0.49412701671948345</v>
      </c>
      <c r="P73" s="2">
        <f t="shared" si="68"/>
        <v>-1.4594811227115436</v>
      </c>
      <c r="Q73" s="4">
        <f t="shared" si="69"/>
        <v>-16.194488519833325</v>
      </c>
      <c r="S73" t="s">
        <v>15</v>
      </c>
      <c r="T73">
        <v>0.19819000000000001</v>
      </c>
      <c r="U73">
        <v>0.19553000000000001</v>
      </c>
      <c r="V73">
        <v>2573</v>
      </c>
      <c r="W73">
        <v>0.372</v>
      </c>
      <c r="X73">
        <v>370.95</v>
      </c>
      <c r="Y73">
        <v>2573</v>
      </c>
      <c r="Z73">
        <v>370.95</v>
      </c>
      <c r="AA73">
        <v>0.92759999999999998</v>
      </c>
    </row>
    <row r="74" spans="1:27" x14ac:dyDescent="0.3">
      <c r="A74" s="3">
        <v>300</v>
      </c>
      <c r="B74" s="8">
        <f t="shared" si="70"/>
        <v>573</v>
      </c>
      <c r="C74" s="2">
        <v>877.8</v>
      </c>
      <c r="D74" s="2">
        <v>1320</v>
      </c>
      <c r="E74" s="2">
        <v>75.84</v>
      </c>
      <c r="F74" s="2">
        <v>3.8780000000000001</v>
      </c>
      <c r="G74" s="4">
        <f t="shared" si="71"/>
        <v>3.8780000000000005E-4</v>
      </c>
      <c r="H74" s="3">
        <f t="shared" si="72"/>
        <v>573</v>
      </c>
      <c r="I74" s="2">
        <f t="shared" si="64"/>
        <v>875.91320569740014</v>
      </c>
      <c r="J74" s="2">
        <f t="shared" si="65"/>
        <v>1351.5446524992169</v>
      </c>
      <c r="K74" s="2">
        <f t="shared" si="66"/>
        <v>75.897438420400007</v>
      </c>
      <c r="L74" s="2"/>
      <c r="M74" s="4">
        <f t="shared" si="67"/>
        <v>3.4028507973347765E-4</v>
      </c>
      <c r="N74" s="3">
        <f t="shared" si="68"/>
        <v>-0.21494580799724428</v>
      </c>
      <c r="O74" s="2">
        <f t="shared" si="68"/>
        <v>2.3897464014558265</v>
      </c>
      <c r="P74" s="2">
        <f t="shared" si="68"/>
        <v>7.5736313818570697E-2</v>
      </c>
      <c r="Q74" s="4">
        <f t="shared" si="69"/>
        <v>-12.252429155885096</v>
      </c>
      <c r="S74" t="s">
        <v>16</v>
      </c>
      <c r="T74">
        <v>22.43</v>
      </c>
      <c r="U74" s="1">
        <v>3.5210999999999999E-2</v>
      </c>
      <c r="V74" s="1">
        <v>-4.4481000000000003E-5</v>
      </c>
      <c r="W74" s="1">
        <v>1.6321000000000001E-8</v>
      </c>
      <c r="X74">
        <v>371</v>
      </c>
      <c r="Y74">
        <v>2444</v>
      </c>
    </row>
    <row r="75" spans="1:27" x14ac:dyDescent="0.3">
      <c r="A75" s="3">
        <v>400</v>
      </c>
      <c r="B75" s="8">
        <f t="shared" si="70"/>
        <v>673</v>
      </c>
      <c r="C75" s="2">
        <v>853</v>
      </c>
      <c r="D75" s="2">
        <v>1296</v>
      </c>
      <c r="E75" s="2">
        <v>71.2</v>
      </c>
      <c r="F75" s="2">
        <v>2.72</v>
      </c>
      <c r="G75" s="4">
        <f t="shared" si="71"/>
        <v>2.7200000000000005E-4</v>
      </c>
      <c r="H75" s="3">
        <f t="shared" si="72"/>
        <v>673</v>
      </c>
      <c r="I75" s="2">
        <f t="shared" si="64"/>
        <v>851.65414942737254</v>
      </c>
      <c r="J75" s="2">
        <f t="shared" si="65"/>
        <v>1346.4660823687257</v>
      </c>
      <c r="K75" s="2">
        <f t="shared" si="66"/>
        <v>72.240473380400005</v>
      </c>
      <c r="L75" s="2"/>
      <c r="M75" s="4">
        <f t="shared" si="67"/>
        <v>2.7669042358668223E-4</v>
      </c>
      <c r="N75" s="3">
        <f t="shared" si="68"/>
        <v>-0.15777849620485992</v>
      </c>
      <c r="O75" s="2">
        <f t="shared" si="68"/>
        <v>3.8939878370930296</v>
      </c>
      <c r="P75" s="2">
        <f t="shared" si="68"/>
        <v>1.4613390174157326</v>
      </c>
      <c r="Q75" s="4">
        <f t="shared" si="69"/>
        <v>1.7244204362802129</v>
      </c>
      <c r="S75" t="s">
        <v>17</v>
      </c>
      <c r="T75">
        <v>98.890900000000002</v>
      </c>
      <c r="U75" s="1">
        <v>-4.3158000000000002E-2</v>
      </c>
      <c r="V75" s="1">
        <v>5.2876E-6</v>
      </c>
      <c r="W75">
        <v>371</v>
      </c>
      <c r="X75">
        <v>2316</v>
      </c>
    </row>
    <row r="76" spans="1:27" x14ac:dyDescent="0.3">
      <c r="A76" s="3">
        <v>500</v>
      </c>
      <c r="B76" s="8">
        <f t="shared" si="70"/>
        <v>773</v>
      </c>
      <c r="C76" s="2">
        <v>828.5</v>
      </c>
      <c r="D76" s="2">
        <v>1284</v>
      </c>
      <c r="E76" s="2">
        <v>67.41</v>
      </c>
      <c r="F76" s="2">
        <v>2.411</v>
      </c>
      <c r="G76" s="4">
        <f t="shared" si="71"/>
        <v>2.4110000000000001E-4</v>
      </c>
      <c r="H76" s="3">
        <f t="shared" si="72"/>
        <v>773</v>
      </c>
      <c r="I76" s="2">
        <f t="shared" si="64"/>
        <v>827.28528530961398</v>
      </c>
      <c r="J76" s="2">
        <f t="shared" si="65"/>
        <v>1331.3580202852111</v>
      </c>
      <c r="K76" s="2">
        <f t="shared" si="66"/>
        <v>68.689260340399997</v>
      </c>
      <c r="L76" s="2"/>
      <c r="M76" s="4">
        <f t="shared" si="67"/>
        <v>2.3570842283532139E-4</v>
      </c>
      <c r="N76" s="3">
        <f t="shared" si="68"/>
        <v>-0.14661613643766053</v>
      </c>
      <c r="O76" s="2">
        <f t="shared" si="68"/>
        <v>3.6883193368544447</v>
      </c>
      <c r="P76" s="2">
        <f t="shared" si="68"/>
        <v>1.8977308120456913</v>
      </c>
      <c r="Q76" s="4">
        <f t="shared" si="69"/>
        <v>-2.2362410471499858</v>
      </c>
      <c r="S76" t="s">
        <v>20</v>
      </c>
      <c r="T76">
        <v>22.99</v>
      </c>
    </row>
    <row r="77" spans="1:27" ht="15" thickBot="1" x14ac:dyDescent="0.35">
      <c r="A77" s="5">
        <v>600</v>
      </c>
      <c r="B77" s="8">
        <f t="shared" si="70"/>
        <v>873</v>
      </c>
      <c r="C77" s="6">
        <v>804</v>
      </c>
      <c r="D77" s="6">
        <v>1272</v>
      </c>
      <c r="E77" s="6">
        <v>63.63</v>
      </c>
      <c r="F77" s="6">
        <v>2.101</v>
      </c>
      <c r="G77" s="7">
        <f t="shared" si="71"/>
        <v>2.1010000000000001E-4</v>
      </c>
      <c r="H77" s="5">
        <f t="shared" si="72"/>
        <v>873</v>
      </c>
      <c r="I77" s="6">
        <f t="shared" si="64"/>
        <v>802.78524739751731</v>
      </c>
      <c r="J77" s="6">
        <f t="shared" si="65"/>
        <v>1310.4799703809044</v>
      </c>
      <c r="K77" s="6">
        <f t="shared" si="66"/>
        <v>65.243799300399999</v>
      </c>
      <c r="L77" s="6"/>
      <c r="M77" s="7">
        <f t="shared" si="67"/>
        <v>2.0710626655778244E-4</v>
      </c>
      <c r="N77" s="5">
        <f t="shared" si="68"/>
        <v>-0.15108863214958834</v>
      </c>
      <c r="O77" s="6">
        <f t="shared" si="68"/>
        <v>3.0251549041591534</v>
      </c>
      <c r="P77" s="6">
        <f t="shared" si="68"/>
        <v>2.5362239515951543</v>
      </c>
      <c r="Q77" s="7">
        <f t="shared" si="69"/>
        <v>-1.4249088254248294</v>
      </c>
    </row>
    <row r="78" spans="1:27" x14ac:dyDescent="0.3">
      <c r="A78" s="59" t="s">
        <v>13</v>
      </c>
      <c r="B78" s="60"/>
      <c r="C78" s="61"/>
      <c r="D78" s="61"/>
      <c r="E78" s="61"/>
      <c r="F78" s="61"/>
      <c r="G78" s="62"/>
      <c r="H78" s="59" t="s">
        <v>26</v>
      </c>
      <c r="I78" s="61"/>
      <c r="J78" s="61"/>
      <c r="K78" s="61"/>
      <c r="L78" s="61"/>
      <c r="M78" s="62"/>
      <c r="N78" s="59" t="s">
        <v>25</v>
      </c>
      <c r="O78" s="61"/>
      <c r="P78" s="61"/>
      <c r="Q78" s="62"/>
    </row>
    <row r="79" spans="1:27" ht="28.8" x14ac:dyDescent="0.3">
      <c r="A79" s="21" t="s">
        <v>0</v>
      </c>
      <c r="B79" s="30" t="s">
        <v>29</v>
      </c>
      <c r="C79" s="22" t="s">
        <v>1</v>
      </c>
      <c r="D79" s="22" t="s">
        <v>2</v>
      </c>
      <c r="E79" s="22" t="s">
        <v>3</v>
      </c>
      <c r="F79" s="22"/>
      <c r="G79" s="23" t="s">
        <v>4</v>
      </c>
      <c r="H79" s="21" t="s">
        <v>19</v>
      </c>
      <c r="I79" s="22" t="s">
        <v>1</v>
      </c>
      <c r="J79" s="22" t="s">
        <v>2</v>
      </c>
      <c r="K79" s="22" t="s">
        <v>3</v>
      </c>
      <c r="L79" s="22"/>
      <c r="M79" s="23" t="s">
        <v>4</v>
      </c>
      <c r="N79" s="26" t="s">
        <v>21</v>
      </c>
      <c r="O79" s="25" t="s">
        <v>22</v>
      </c>
      <c r="P79" s="25" t="s">
        <v>23</v>
      </c>
      <c r="Q79" s="23" t="s">
        <v>24</v>
      </c>
    </row>
    <row r="80" spans="1:27" x14ac:dyDescent="0.3">
      <c r="A80" s="3">
        <v>200</v>
      </c>
      <c r="B80" s="8">
        <f>A80+273</f>
        <v>473</v>
      </c>
      <c r="C80" s="2">
        <v>795.2</v>
      </c>
      <c r="D80" s="2">
        <v>790.8</v>
      </c>
      <c r="E80" s="2">
        <v>43.99</v>
      </c>
      <c r="F80" s="2">
        <v>3.35</v>
      </c>
      <c r="G80" s="4">
        <f>F80*POWER(10,-4)</f>
        <v>3.3500000000000001E-4</v>
      </c>
      <c r="H80" s="3">
        <f>A80+273</f>
        <v>473</v>
      </c>
      <c r="I80" s="2">
        <f>a_9*POWER(b_9,-POWER(1-H80/c_9,n_9))*1000</f>
        <v>796.04677404746485</v>
      </c>
      <c r="J80" s="2">
        <f>(cp_a9+cp_b9*H80+cp_c9*H80*H80+cp_d9*H80*H80*H80)/M_9*1000</f>
        <v>786.95870137602958</v>
      </c>
      <c r="K80" s="2">
        <f>k_a9+k_b9*H80+k_c9*H80*H80</f>
        <v>48.977063605499993</v>
      </c>
      <c r="L80" s="2"/>
      <c r="M80" s="4">
        <f>POWER(10, v_a9+v_b9/H80+v_c9*H80+v_d9*H80*H80)/1000</f>
        <v>3.0242358460445254E-4</v>
      </c>
      <c r="N80" s="3">
        <f t="shared" ref="N80:P84" si="73">(I80-C80)*100/C80</f>
        <v>0.10648566995281757</v>
      </c>
      <c r="O80" s="2">
        <f t="shared" si="73"/>
        <v>-0.48574843499878279</v>
      </c>
      <c r="P80" s="2">
        <f t="shared" si="73"/>
        <v>11.336812015230713</v>
      </c>
      <c r="Q80" s="4">
        <f>(M80-G80)*100/G80</f>
        <v>-9.7243031031485003</v>
      </c>
      <c r="S80" t="s">
        <v>14</v>
      </c>
      <c r="T80">
        <v>-0.97799999999999998</v>
      </c>
      <c r="U80" s="1">
        <v>259.61</v>
      </c>
      <c r="V80" s="1">
        <v>-2.0678999999999999E-4</v>
      </c>
      <c r="W80" s="1">
        <v>3.3831E-8</v>
      </c>
      <c r="X80">
        <v>340</v>
      </c>
      <c r="Y80">
        <v>2000</v>
      </c>
    </row>
    <row r="81" spans="1:27" x14ac:dyDescent="0.3">
      <c r="A81" s="3">
        <v>300</v>
      </c>
      <c r="B81" s="8">
        <f t="shared" ref="B81:B84" si="74">A81+273</f>
        <v>573</v>
      </c>
      <c r="C81" s="2">
        <v>771.6</v>
      </c>
      <c r="D81" s="2">
        <v>772.8</v>
      </c>
      <c r="E81" s="2">
        <v>42.01</v>
      </c>
      <c r="F81" s="2">
        <v>2.6669999999999998</v>
      </c>
      <c r="G81" s="4">
        <f t="shared" ref="G81:G84" si="75">F81*POWER(10,-4)</f>
        <v>2.6669999999999998E-4</v>
      </c>
      <c r="H81" s="3">
        <f t="shared" ref="H81:H84" si="76">A81+273</f>
        <v>573</v>
      </c>
      <c r="I81" s="2">
        <f>a_9*POWER(b_9,-POWER(1-H81/c_9,n_9))*1000</f>
        <v>772.26981012126794</v>
      </c>
      <c r="J81" s="2">
        <f>(cp_a9+cp_b9*H81+cp_c9*H81*H81+cp_d9*H81*H81*H81)/M_9*1000</f>
        <v>775.63802359199951</v>
      </c>
      <c r="K81" s="2">
        <f>k_a9+k_b9*H81+k_c9*H81*H81</f>
        <v>45.214089305499996</v>
      </c>
      <c r="L81" s="2"/>
      <c r="M81" s="4">
        <f>POWER(10, v_a9+v_b9/H81+v_c9*H81+v_d9*H81*H81)/1000</f>
        <v>2.3317854155759324E-4</v>
      </c>
      <c r="N81" s="3">
        <f t="shared" si="73"/>
        <v>8.6807947287184398E-2</v>
      </c>
      <c r="O81" s="2">
        <f t="shared" si="73"/>
        <v>0.36723907763969443</v>
      </c>
      <c r="P81" s="2">
        <f t="shared" si="73"/>
        <v>7.6269681159247753</v>
      </c>
      <c r="Q81" s="4">
        <f>(M81-G81)*100/G81</f>
        <v>-12.568975793928287</v>
      </c>
      <c r="S81" t="s">
        <v>15</v>
      </c>
      <c r="T81">
        <v>0.18711</v>
      </c>
      <c r="U81">
        <v>0.20637</v>
      </c>
      <c r="V81">
        <v>2223</v>
      </c>
      <c r="W81">
        <v>0.35970000000000002</v>
      </c>
      <c r="X81">
        <v>336.35</v>
      </c>
      <c r="Y81">
        <v>2000.7</v>
      </c>
      <c r="Z81">
        <v>336.35</v>
      </c>
      <c r="AA81">
        <v>0.82830000000000004</v>
      </c>
    </row>
    <row r="82" spans="1:27" x14ac:dyDescent="0.3">
      <c r="A82" s="3">
        <v>400</v>
      </c>
      <c r="B82" s="8">
        <f t="shared" si="74"/>
        <v>673</v>
      </c>
      <c r="C82" s="2">
        <v>748</v>
      </c>
      <c r="D82" s="2">
        <v>754.8</v>
      </c>
      <c r="E82" s="2">
        <v>40.03</v>
      </c>
      <c r="F82" s="2">
        <v>1.984</v>
      </c>
      <c r="G82" s="4">
        <f t="shared" si="75"/>
        <v>1.984E-4</v>
      </c>
      <c r="H82" s="3">
        <f t="shared" si="76"/>
        <v>673</v>
      </c>
      <c r="I82" s="2">
        <f>a_9*POWER(b_9,-POWER(1-H82/c_9,n_9))*1000</f>
        <v>748.30387662001272</v>
      </c>
      <c r="J82" s="2">
        <f>(cp_a9+cp_b9*H82+cp_c9*H82*H82+cp_d9*H82*H82*H82)/M_9*1000</f>
        <v>769.54462086040212</v>
      </c>
      <c r="K82" s="2">
        <f>k_a9+k_b9*H82+k_c9*H82*H82</f>
        <v>41.639705005499991</v>
      </c>
      <c r="L82" s="2"/>
      <c r="M82" s="4">
        <f>POWER(10, v_a9+v_b9/H82+v_c9*H82+v_d9*H82*H82)/1000</f>
        <v>1.922665539873128E-4</v>
      </c>
      <c r="N82" s="3">
        <f t="shared" si="73"/>
        <v>4.0625216579240057E-2</v>
      </c>
      <c r="O82" s="2">
        <f t="shared" si="73"/>
        <v>1.9534473847909599</v>
      </c>
      <c r="P82" s="2">
        <f t="shared" si="73"/>
        <v>4.0212465788158624</v>
      </c>
      <c r="Q82" s="4">
        <f>(M82-G82)*100/G82</f>
        <v>-3.09145464349153</v>
      </c>
      <c r="S82" t="s">
        <v>16</v>
      </c>
      <c r="T82">
        <v>35.96</v>
      </c>
      <c r="U82" s="1">
        <v>-1.687E-2</v>
      </c>
      <c r="V82" s="1">
        <v>1.3312999999999999E-5</v>
      </c>
      <c r="W82" s="1">
        <v>-1.8E-9</v>
      </c>
      <c r="X82">
        <v>336</v>
      </c>
      <c r="Y82">
        <v>2112</v>
      </c>
    </row>
    <row r="83" spans="1:27" x14ac:dyDescent="0.3">
      <c r="A83" s="3">
        <v>500</v>
      </c>
      <c r="B83" s="8">
        <f t="shared" si="74"/>
        <v>773</v>
      </c>
      <c r="C83" s="2">
        <v>723.9</v>
      </c>
      <c r="D83" s="2">
        <v>750</v>
      </c>
      <c r="E83" s="2">
        <v>37.81</v>
      </c>
      <c r="F83" s="2">
        <v>1.6679999999999999</v>
      </c>
      <c r="G83" s="4">
        <f t="shared" si="75"/>
        <v>1.6679999999999999E-4</v>
      </c>
      <c r="H83" s="3">
        <f t="shared" si="76"/>
        <v>773</v>
      </c>
      <c r="I83" s="2">
        <f>a_9*POWER(b_9,-POWER(1-H83/c_9,n_9))*1000</f>
        <v>724.11738438075304</v>
      </c>
      <c r="J83" s="2">
        <f>(cp_a9+cp_b9*H83+cp_c9*H83*H83+cp_d9*H83*H83*H83)/M_9*1000</f>
        <v>768.40226421811872</v>
      </c>
      <c r="K83" s="2">
        <f>k_a9+k_b9*H83+k_c9*H83*H83</f>
        <v>38.253910705499997</v>
      </c>
      <c r="L83" s="2"/>
      <c r="M83" s="4">
        <f>POWER(10, v_a9+v_b9/H83+v_c9*H83+v_d9*H83*H83)/1000</f>
        <v>1.6527747965491924E-4</v>
      </c>
      <c r="N83" s="3">
        <f t="shared" si="73"/>
        <v>3.002961469167844E-2</v>
      </c>
      <c r="O83" s="2">
        <f t="shared" si="73"/>
        <v>2.4536352290824954</v>
      </c>
      <c r="P83" s="2">
        <f t="shared" si="73"/>
        <v>1.1740563488494977</v>
      </c>
      <c r="Q83" s="4">
        <f>(M83-G83)*100/G83</f>
        <v>-0.91278198146327794</v>
      </c>
      <c r="S83" t="s">
        <v>17</v>
      </c>
      <c r="T83">
        <v>69.331599999999995</v>
      </c>
      <c r="U83" s="1">
        <v>-4.7493E-2</v>
      </c>
      <c r="V83" s="1">
        <v>9.4295000000000001E-6</v>
      </c>
      <c r="W83">
        <v>350</v>
      </c>
      <c r="X83">
        <v>1600</v>
      </c>
    </row>
    <row r="84" spans="1:27" ht="15" thickBot="1" x14ac:dyDescent="0.35">
      <c r="A84" s="9">
        <v>600</v>
      </c>
      <c r="B84" s="12">
        <f t="shared" si="74"/>
        <v>873</v>
      </c>
      <c r="C84" s="10">
        <v>699.6</v>
      </c>
      <c r="D84" s="10">
        <v>750</v>
      </c>
      <c r="E84" s="10">
        <v>35.5</v>
      </c>
      <c r="F84" s="10">
        <v>1.4870000000000001</v>
      </c>
      <c r="G84" s="11">
        <f t="shared" si="75"/>
        <v>1.4870000000000001E-4</v>
      </c>
      <c r="H84" s="5">
        <f t="shared" si="76"/>
        <v>873</v>
      </c>
      <c r="I84" s="6">
        <f>a_9*POWER(b_9,-POWER(1-H84/c_9,n_9))*1000</f>
        <v>699.67288326190339</v>
      </c>
      <c r="J84" s="6">
        <f>(cp_a9+cp_b9*H84+cp_c9*H84*H84+cp_d9*H84*H84*H84)/M_9*1000</f>
        <v>771.93472470203096</v>
      </c>
      <c r="K84" s="6">
        <f>k_a9+k_b9*H84+k_c9*H84*H84</f>
        <v>35.056706405499995</v>
      </c>
      <c r="L84" s="6"/>
      <c r="M84" s="7">
        <f>POWER(10, v_a9+v_b9/H84+v_c9*H84+v_d9*H84*H84)/1000</f>
        <v>1.4609413372697138E-4</v>
      </c>
      <c r="N84" s="5">
        <f t="shared" si="73"/>
        <v>1.041784761340352E-2</v>
      </c>
      <c r="O84" s="6">
        <f t="shared" si="73"/>
        <v>2.9246299602707948</v>
      </c>
      <c r="P84" s="6">
        <f t="shared" si="73"/>
        <v>-1.2487143507042404</v>
      </c>
      <c r="Q84" s="7">
        <f>(M84-G84)*100/G84</f>
        <v>-1.7524319253723142</v>
      </c>
      <c r="S84" t="s">
        <v>20</v>
      </c>
      <c r="T84">
        <v>39.097999999999999</v>
      </c>
    </row>
    <row r="85" spans="1:27" ht="14.4" customHeight="1" x14ac:dyDescent="0.3">
      <c r="A85" s="72" t="s">
        <v>28</v>
      </c>
      <c r="B85" s="73"/>
      <c r="C85" s="73"/>
      <c r="D85" s="73"/>
      <c r="E85" s="73"/>
      <c r="F85" s="73"/>
      <c r="G85" s="73"/>
      <c r="H85" s="73"/>
      <c r="I85" s="73"/>
    </row>
    <row r="86" spans="1:27" ht="29.4" customHeight="1" x14ac:dyDescent="0.3">
      <c r="A86" s="37"/>
      <c r="B86" s="38" t="s">
        <v>27</v>
      </c>
      <c r="C86" s="38" t="s">
        <v>30</v>
      </c>
      <c r="D86" s="38" t="s">
        <v>2</v>
      </c>
      <c r="E86" s="38" t="s">
        <v>3</v>
      </c>
      <c r="F86" s="38"/>
      <c r="G86" s="39" t="s">
        <v>34</v>
      </c>
      <c r="H86" s="40" t="s">
        <v>33</v>
      </c>
      <c r="I86" s="41" t="s">
        <v>31</v>
      </c>
    </row>
    <row r="87" spans="1:27" x14ac:dyDescent="0.3">
      <c r="A87" s="3"/>
      <c r="B87" s="2">
        <v>300</v>
      </c>
      <c r="C87" s="2">
        <f>1/I87</f>
        <v>793.02141157811263</v>
      </c>
      <c r="D87" s="2">
        <v>0</v>
      </c>
      <c r="E87" s="2">
        <v>0</v>
      </c>
      <c r="F87" s="2">
        <v>0</v>
      </c>
      <c r="G87" s="4">
        <f>F87*POWER(10,-6)</f>
        <v>0</v>
      </c>
      <c r="H87" s="33">
        <v>0.318</v>
      </c>
      <c r="I87">
        <v>1.261E-3</v>
      </c>
    </row>
    <row r="88" spans="1:27" x14ac:dyDescent="0.3">
      <c r="A88" s="3"/>
      <c r="B88" s="2">
        <v>310</v>
      </c>
      <c r="C88" s="2">
        <f t="shared" ref="C88:C107" si="77">1/I88</f>
        <v>778.21011673151759</v>
      </c>
      <c r="D88" s="2">
        <v>0</v>
      </c>
      <c r="E88" s="2">
        <v>0</v>
      </c>
      <c r="F88" s="2">
        <v>0</v>
      </c>
      <c r="G88" s="4">
        <f t="shared" ref="G88:G107" si="78">F88*POWER(10,-6)</f>
        <v>0</v>
      </c>
      <c r="H88" s="33">
        <v>0.48199999999999998</v>
      </c>
      <c r="I88">
        <v>1.2849999999999999E-3</v>
      </c>
    </row>
    <row r="89" spans="1:27" x14ac:dyDescent="0.3">
      <c r="A89" s="3"/>
      <c r="B89" s="2">
        <v>320</v>
      </c>
      <c r="C89" s="2">
        <f t="shared" si="77"/>
        <v>763.94194041252865</v>
      </c>
      <c r="D89" s="2">
        <v>0</v>
      </c>
      <c r="E89" s="2">
        <v>0</v>
      </c>
      <c r="F89" s="2">
        <v>0</v>
      </c>
      <c r="G89" s="4">
        <f t="shared" si="78"/>
        <v>0</v>
      </c>
      <c r="H89" s="33">
        <v>0.71</v>
      </c>
      <c r="I89">
        <v>1.3090000000000001E-3</v>
      </c>
    </row>
    <row r="90" spans="1:27" x14ac:dyDescent="0.3">
      <c r="A90" s="3"/>
      <c r="B90" s="2">
        <v>330</v>
      </c>
      <c r="C90" s="2">
        <f t="shared" si="77"/>
        <v>749.06367041198496</v>
      </c>
      <c r="D90" s="2">
        <v>2290</v>
      </c>
      <c r="E90" s="2">
        <v>0.14099999999999999</v>
      </c>
      <c r="F90" s="2">
        <v>231</v>
      </c>
      <c r="G90" s="4">
        <f t="shared" si="78"/>
        <v>2.3099999999999998E-4</v>
      </c>
      <c r="H90">
        <v>1.04</v>
      </c>
      <c r="I90">
        <v>1.335E-3</v>
      </c>
    </row>
    <row r="91" spans="1:27" x14ac:dyDescent="0.3">
      <c r="A91" s="3"/>
      <c r="B91" s="2">
        <v>340</v>
      </c>
      <c r="C91" s="2">
        <f t="shared" si="77"/>
        <v>735.83517292126567</v>
      </c>
      <c r="D91" s="2">
        <v>2330</v>
      </c>
      <c r="E91" s="2">
        <v>0.13700000000000001</v>
      </c>
      <c r="F91" s="2">
        <v>212</v>
      </c>
      <c r="G91" s="4">
        <f t="shared" si="78"/>
        <v>2.12E-4</v>
      </c>
      <c r="H91">
        <v>1.52</v>
      </c>
      <c r="I91">
        <v>1.359E-3</v>
      </c>
    </row>
    <row r="92" spans="1:27" x14ac:dyDescent="0.3">
      <c r="A92" s="3"/>
      <c r="B92" s="2">
        <v>350</v>
      </c>
      <c r="C92" s="2">
        <f t="shared" si="77"/>
        <v>723.06579898770792</v>
      </c>
      <c r="D92" s="2">
        <v>2380</v>
      </c>
      <c r="E92" s="2">
        <v>0.13200000000000001</v>
      </c>
      <c r="F92" s="2">
        <v>200</v>
      </c>
      <c r="G92" s="4">
        <f t="shared" si="78"/>
        <v>1.9999999999999998E-4</v>
      </c>
      <c r="H92">
        <v>2.04</v>
      </c>
      <c r="I92">
        <v>1.3829999999999999E-3</v>
      </c>
    </row>
    <row r="93" spans="1:27" x14ac:dyDescent="0.3">
      <c r="A93" s="3"/>
      <c r="B93" s="2">
        <v>360</v>
      </c>
      <c r="C93" s="2">
        <f t="shared" si="77"/>
        <v>710.22727272727275</v>
      </c>
      <c r="D93" s="2">
        <v>2430</v>
      </c>
      <c r="E93" s="2">
        <v>0.128</v>
      </c>
      <c r="F93" s="2">
        <v>187</v>
      </c>
      <c r="G93" s="4">
        <f t="shared" si="78"/>
        <v>1.8699999999999999E-4</v>
      </c>
      <c r="H93">
        <v>2.74</v>
      </c>
      <c r="I93">
        <v>1.408E-3</v>
      </c>
    </row>
    <row r="94" spans="1:27" x14ac:dyDescent="0.3">
      <c r="A94" s="3"/>
      <c r="B94" s="2">
        <v>370</v>
      </c>
      <c r="C94" s="2">
        <f t="shared" si="77"/>
        <v>696.86411149825778</v>
      </c>
      <c r="D94" s="2">
        <v>2480</v>
      </c>
      <c r="E94" s="2">
        <v>0.124</v>
      </c>
      <c r="F94" s="2">
        <v>176</v>
      </c>
      <c r="G94" s="4">
        <f t="shared" si="78"/>
        <v>1.76E-4</v>
      </c>
      <c r="H94">
        <v>3.6</v>
      </c>
      <c r="I94">
        <v>1.4350000000000001E-3</v>
      </c>
    </row>
    <row r="95" spans="1:27" x14ac:dyDescent="0.3">
      <c r="A95" s="3"/>
      <c r="B95" s="2">
        <v>380</v>
      </c>
      <c r="C95" s="2">
        <f t="shared" si="77"/>
        <v>683.06010928961746</v>
      </c>
      <c r="D95" s="2">
        <v>2530</v>
      </c>
      <c r="E95" s="2">
        <v>0.11899999999999999</v>
      </c>
      <c r="F95" s="2">
        <v>165</v>
      </c>
      <c r="G95" s="4">
        <f t="shared" si="78"/>
        <v>1.65E-4</v>
      </c>
      <c r="H95">
        <v>4.5199999999999996</v>
      </c>
      <c r="I95">
        <v>1.464E-3</v>
      </c>
    </row>
    <row r="96" spans="1:27" x14ac:dyDescent="0.3">
      <c r="A96" s="3"/>
      <c r="B96" s="2">
        <v>390</v>
      </c>
      <c r="C96" s="2">
        <f t="shared" si="77"/>
        <v>668.89632107023408</v>
      </c>
      <c r="D96" s="2">
        <v>2590</v>
      </c>
      <c r="E96" s="2">
        <v>0.115</v>
      </c>
      <c r="F96" s="2">
        <v>153</v>
      </c>
      <c r="G96" s="4">
        <f t="shared" si="78"/>
        <v>1.5300000000000001E-4</v>
      </c>
      <c r="H96">
        <v>5.87</v>
      </c>
      <c r="I96">
        <v>1.495E-3</v>
      </c>
    </row>
    <row r="97" spans="1:9" x14ac:dyDescent="0.3">
      <c r="A97" s="3"/>
      <c r="B97" s="2">
        <v>400</v>
      </c>
      <c r="C97" s="2">
        <f t="shared" si="77"/>
        <v>654.45026178010471</v>
      </c>
      <c r="D97" s="2">
        <v>2650</v>
      </c>
      <c r="E97" s="2">
        <v>0.111</v>
      </c>
      <c r="F97" s="2">
        <v>141</v>
      </c>
      <c r="G97" s="4">
        <f t="shared" si="78"/>
        <v>1.4099999999999998E-4</v>
      </c>
      <c r="H97">
        <v>7.31</v>
      </c>
      <c r="I97">
        <v>1.5280000000000001E-3</v>
      </c>
    </row>
    <row r="98" spans="1:9" x14ac:dyDescent="0.3">
      <c r="A98" s="3"/>
      <c r="B98" s="2">
        <v>410</v>
      </c>
      <c r="C98" s="2">
        <f t="shared" si="77"/>
        <v>639.38618925831202</v>
      </c>
      <c r="D98" s="2">
        <v>2730</v>
      </c>
      <c r="E98" s="2">
        <v>0.107</v>
      </c>
      <c r="F98" s="2">
        <v>130</v>
      </c>
      <c r="G98" s="4">
        <f t="shared" si="78"/>
        <v>1.2999999999999999E-4</v>
      </c>
      <c r="H98">
        <v>8.94</v>
      </c>
      <c r="I98">
        <v>1.5640000000000001E-3</v>
      </c>
    </row>
    <row r="99" spans="1:9" x14ac:dyDescent="0.3">
      <c r="A99" s="3"/>
      <c r="B99" s="2">
        <v>420</v>
      </c>
      <c r="C99" s="2">
        <f t="shared" si="77"/>
        <v>623.44139650872819</v>
      </c>
      <c r="D99" s="2">
        <v>2820</v>
      </c>
      <c r="E99" s="2">
        <v>0.10299999999999999</v>
      </c>
      <c r="F99" s="2">
        <v>119</v>
      </c>
      <c r="G99" s="4">
        <f t="shared" si="78"/>
        <v>1.1899999999999999E-4</v>
      </c>
      <c r="H99">
        <v>10.82</v>
      </c>
      <c r="I99">
        <v>1.604E-3</v>
      </c>
    </row>
    <row r="100" spans="1:9" x14ac:dyDescent="0.3">
      <c r="A100" s="3"/>
      <c r="B100" s="2">
        <v>430</v>
      </c>
      <c r="C100" s="2">
        <f t="shared" si="77"/>
        <v>607.16454159077114</v>
      </c>
      <c r="D100" s="2">
        <v>2920</v>
      </c>
      <c r="E100" s="2">
        <v>9.9000000000000005E-2</v>
      </c>
      <c r="F100" s="2">
        <v>109</v>
      </c>
      <c r="G100" s="4">
        <f t="shared" si="78"/>
        <v>1.0899999999999999E-4</v>
      </c>
      <c r="H100">
        <v>13.64</v>
      </c>
      <c r="I100">
        <v>1.647E-3</v>
      </c>
    </row>
    <row r="101" spans="1:9" x14ac:dyDescent="0.3">
      <c r="A101" s="3"/>
      <c r="B101" s="2">
        <v>440</v>
      </c>
      <c r="C101" s="2">
        <f t="shared" si="77"/>
        <v>589.97050147492632</v>
      </c>
      <c r="D101" s="2">
        <v>3030</v>
      </c>
      <c r="E101" s="2">
        <v>9.5000000000000001E-2</v>
      </c>
      <c r="F101" s="2">
        <v>99</v>
      </c>
      <c r="G101" s="4">
        <f t="shared" si="78"/>
        <v>9.8999999999999994E-5</v>
      </c>
      <c r="H101">
        <v>16.37</v>
      </c>
      <c r="I101">
        <v>1.6949999999999999E-3</v>
      </c>
    </row>
    <row r="102" spans="1:9" x14ac:dyDescent="0.3">
      <c r="A102" s="3"/>
      <c r="B102" s="2">
        <v>450</v>
      </c>
      <c r="C102" s="2">
        <f t="shared" si="77"/>
        <v>572.08237986270024</v>
      </c>
      <c r="D102" s="2">
        <v>3150</v>
      </c>
      <c r="E102" s="2">
        <v>9.1999999999999998E-2</v>
      </c>
      <c r="F102" s="2">
        <v>90</v>
      </c>
      <c r="G102" s="4">
        <f t="shared" si="78"/>
        <v>8.9999999999999992E-5</v>
      </c>
      <c r="H102">
        <v>19.420000000000002</v>
      </c>
      <c r="I102">
        <v>1.748E-3</v>
      </c>
    </row>
    <row r="103" spans="1:9" x14ac:dyDescent="0.3">
      <c r="A103" s="3"/>
      <c r="B103" s="2">
        <v>460</v>
      </c>
      <c r="C103" s="2">
        <f t="shared" si="77"/>
        <v>55.248618784530379</v>
      </c>
      <c r="D103" s="2">
        <v>3290</v>
      </c>
      <c r="E103" s="2">
        <v>8.7999999999999995E-2</v>
      </c>
      <c r="F103" s="2">
        <v>80</v>
      </c>
      <c r="G103" s="4">
        <f t="shared" si="78"/>
        <v>7.9999999999999993E-5</v>
      </c>
      <c r="H103">
        <v>22.79</v>
      </c>
      <c r="I103">
        <v>1.8100000000000002E-2</v>
      </c>
    </row>
    <row r="104" spans="1:9" x14ac:dyDescent="0.3">
      <c r="A104" s="3"/>
      <c r="B104" s="2">
        <v>470</v>
      </c>
      <c r="C104" s="2">
        <f t="shared" si="77"/>
        <v>531.91489361702133</v>
      </c>
      <c r="D104" s="2">
        <v>3450</v>
      </c>
      <c r="E104" s="2">
        <v>8.3000000000000004E-2</v>
      </c>
      <c r="F104" s="2">
        <v>71</v>
      </c>
      <c r="G104" s="4">
        <f t="shared" si="78"/>
        <v>7.0999999999999991E-5</v>
      </c>
      <c r="H104">
        <v>27.52</v>
      </c>
      <c r="I104">
        <v>1.8799999999999999E-3</v>
      </c>
    </row>
    <row r="105" spans="1:9" x14ac:dyDescent="0.3">
      <c r="A105" s="3"/>
      <c r="B105" s="2">
        <v>480</v>
      </c>
      <c r="C105" s="2">
        <f t="shared" si="77"/>
        <v>505.05050505050508</v>
      </c>
      <c r="D105" s="2">
        <v>3760</v>
      </c>
      <c r="E105" s="2">
        <v>7.6999999999999999E-2</v>
      </c>
      <c r="F105" s="2">
        <v>64</v>
      </c>
      <c r="G105" s="4">
        <f t="shared" si="78"/>
        <v>6.3999999999999997E-5</v>
      </c>
      <c r="H105">
        <v>32.520000000000003</v>
      </c>
      <c r="I105">
        <v>1.98E-3</v>
      </c>
    </row>
    <row r="106" spans="1:9" x14ac:dyDescent="0.3">
      <c r="A106" s="3"/>
      <c r="B106" s="2">
        <v>490</v>
      </c>
      <c r="C106" s="2">
        <f t="shared" si="77"/>
        <v>465.11627906976742</v>
      </c>
      <c r="D106" s="2">
        <v>0</v>
      </c>
      <c r="E106" s="2">
        <v>0</v>
      </c>
      <c r="F106" s="2">
        <v>0</v>
      </c>
      <c r="G106" s="4">
        <f t="shared" si="78"/>
        <v>0</v>
      </c>
      <c r="H106">
        <v>37.729999999999997</v>
      </c>
      <c r="I106">
        <v>2.15E-3</v>
      </c>
    </row>
    <row r="107" spans="1:9" ht="15" thickBot="1" x14ac:dyDescent="0.35">
      <c r="A107" s="5"/>
      <c r="B107" s="6">
        <v>500</v>
      </c>
      <c r="C107" s="6">
        <f t="shared" si="77"/>
        <v>406.5040650406504</v>
      </c>
      <c r="D107" s="6">
        <v>0</v>
      </c>
      <c r="E107" s="6">
        <v>0</v>
      </c>
      <c r="F107" s="6">
        <v>0</v>
      </c>
      <c r="G107" s="7">
        <f t="shared" si="78"/>
        <v>0</v>
      </c>
      <c r="H107">
        <v>43.08</v>
      </c>
      <c r="I107">
        <v>2.4599999999999999E-3</v>
      </c>
    </row>
    <row r="108" spans="1:9" ht="14.4" customHeight="1" x14ac:dyDescent="0.3">
      <c r="A108" s="70" t="s">
        <v>35</v>
      </c>
      <c r="B108" s="71"/>
      <c r="C108" s="71"/>
      <c r="D108" s="71"/>
      <c r="E108" s="71"/>
      <c r="F108" s="71"/>
      <c r="G108" s="71"/>
      <c r="H108" s="71"/>
      <c r="I108" s="71"/>
    </row>
    <row r="109" spans="1:9" x14ac:dyDescent="0.3">
      <c r="A109" s="34"/>
      <c r="B109" s="35" t="s">
        <v>27</v>
      </c>
      <c r="C109" s="35" t="s">
        <v>30</v>
      </c>
      <c r="D109" s="35" t="s">
        <v>2</v>
      </c>
      <c r="E109" s="35" t="s">
        <v>3</v>
      </c>
      <c r="F109" s="35"/>
      <c r="G109" s="36" t="s">
        <v>34</v>
      </c>
      <c r="H109" s="32" t="s">
        <v>33</v>
      </c>
      <c r="I109" s="31" t="s">
        <v>31</v>
      </c>
    </row>
    <row r="110" spans="1:9" x14ac:dyDescent="0.3">
      <c r="B110" s="2">
        <v>195.5</v>
      </c>
      <c r="C110" s="2">
        <f xml:space="preserve"> 1/I110</f>
        <v>753.57950263752821</v>
      </c>
      <c r="D110" s="2">
        <v>4730</v>
      </c>
      <c r="E110" s="2">
        <v>0.71499999999999997</v>
      </c>
      <c r="F110" s="2">
        <v>4.25</v>
      </c>
      <c r="G110" s="2">
        <f>F110*POWER(10,-4)</f>
        <v>4.2500000000000003E-4</v>
      </c>
      <c r="H110" s="2">
        <v>6.08E-2</v>
      </c>
      <c r="I110" s="2">
        <v>1.3270000000000001E-3</v>
      </c>
    </row>
    <row r="111" spans="1:9" x14ac:dyDescent="0.3">
      <c r="B111" s="2">
        <v>200</v>
      </c>
      <c r="C111" s="2">
        <f t="shared" ref="C111:C122" si="79" xml:space="preserve"> 1/I111</f>
        <v>728.86297376093296</v>
      </c>
      <c r="D111" s="2">
        <v>4610</v>
      </c>
      <c r="E111" s="2">
        <v>0.70899999999999996</v>
      </c>
      <c r="F111" s="2">
        <v>4.07</v>
      </c>
      <c r="G111" s="2">
        <f t="shared" ref="G111:G122" si="80">F111*POWER(10,-4)</f>
        <v>4.0700000000000003E-4</v>
      </c>
      <c r="H111" s="2">
        <v>8.6499999999999994E-2</v>
      </c>
      <c r="I111" s="2">
        <v>1.372E-3</v>
      </c>
    </row>
    <row r="112" spans="1:9" x14ac:dyDescent="0.3">
      <c r="B112" s="2">
        <v>220</v>
      </c>
      <c r="C112" s="2">
        <f t="shared" si="79"/>
        <v>705.7163020465772</v>
      </c>
      <c r="D112" s="2">
        <v>4350</v>
      </c>
      <c r="E112" s="2">
        <v>0.66100000000000003</v>
      </c>
      <c r="F112" s="2">
        <v>3.34</v>
      </c>
      <c r="G112" s="2">
        <f t="shared" si="80"/>
        <v>3.3399999999999999E-4</v>
      </c>
      <c r="H112" s="2">
        <v>0.33810000000000001</v>
      </c>
      <c r="I112" s="2">
        <v>1.4170000000000001E-3</v>
      </c>
    </row>
    <row r="113" spans="1:9" x14ac:dyDescent="0.3">
      <c r="B113" s="2">
        <v>240</v>
      </c>
      <c r="C113" s="2">
        <f t="shared" si="79"/>
        <v>681.19891008174386</v>
      </c>
      <c r="D113" s="2">
        <v>4430</v>
      </c>
      <c r="E113" s="2">
        <v>0.61499999999999999</v>
      </c>
      <c r="F113" s="2">
        <v>2.73</v>
      </c>
      <c r="G113" s="2">
        <f t="shared" si="80"/>
        <v>2.7300000000000002E-4</v>
      </c>
      <c r="H113" s="2">
        <v>1.0226</v>
      </c>
      <c r="I113" s="2">
        <v>1.4679999999999999E-3</v>
      </c>
    </row>
    <row r="114" spans="1:9" x14ac:dyDescent="0.3">
      <c r="B114" s="2">
        <v>260</v>
      </c>
      <c r="C114" s="2">
        <f t="shared" si="79"/>
        <v>656.16797900262463</v>
      </c>
      <c r="D114" s="2">
        <v>4540</v>
      </c>
      <c r="E114" s="2">
        <v>0.56899999999999995</v>
      </c>
      <c r="F114" s="2">
        <v>2.2000000000000002</v>
      </c>
      <c r="G114" s="2">
        <f t="shared" si="80"/>
        <v>2.2000000000000003E-4</v>
      </c>
      <c r="H114" s="2">
        <v>2.5529000000000002</v>
      </c>
      <c r="I114" s="2">
        <v>1.524E-3</v>
      </c>
    </row>
    <row r="115" spans="1:9" x14ac:dyDescent="0.3">
      <c r="B115" s="2">
        <v>280</v>
      </c>
      <c r="C115" s="2">
        <f t="shared" si="79"/>
        <v>629.32662051604791</v>
      </c>
      <c r="D115" s="2">
        <v>4660</v>
      </c>
      <c r="E115" s="2">
        <v>0.52300000000000002</v>
      </c>
      <c r="F115" s="2">
        <v>1.76</v>
      </c>
      <c r="G115" s="2">
        <f t="shared" si="80"/>
        <v>1.7600000000000002E-4</v>
      </c>
      <c r="H115" s="2">
        <v>5.5076999999999998</v>
      </c>
      <c r="I115" s="2">
        <v>1.5889999999999999E-3</v>
      </c>
    </row>
    <row r="116" spans="1:9" x14ac:dyDescent="0.3">
      <c r="B116" s="2">
        <v>300</v>
      </c>
      <c r="C116" s="2">
        <f t="shared" si="79"/>
        <v>600.24009603841534</v>
      </c>
      <c r="D116" s="2">
        <v>4820</v>
      </c>
      <c r="E116" s="2">
        <v>0.47699999999999998</v>
      </c>
      <c r="F116" s="2">
        <v>1.41</v>
      </c>
      <c r="G116" s="2">
        <f t="shared" si="80"/>
        <v>1.4100000000000001E-4</v>
      </c>
      <c r="H116" s="2">
        <v>10.61</v>
      </c>
      <c r="I116" s="2">
        <v>1.6659999999999999E-3</v>
      </c>
    </row>
    <row r="117" spans="1:9" x14ac:dyDescent="0.3">
      <c r="B117" s="2">
        <v>320</v>
      </c>
      <c r="C117" s="2">
        <f t="shared" si="79"/>
        <v>568.18181818181813</v>
      </c>
      <c r="D117" s="2">
        <v>5020</v>
      </c>
      <c r="E117" s="2">
        <v>0.43099999999999999</v>
      </c>
      <c r="F117" s="2">
        <v>1.1299999999999999</v>
      </c>
      <c r="G117" s="2">
        <f t="shared" si="80"/>
        <v>1.13E-4</v>
      </c>
      <c r="H117" s="2">
        <v>18.72</v>
      </c>
      <c r="I117" s="2">
        <v>1.7600000000000001E-3</v>
      </c>
    </row>
    <row r="118" spans="1:9" x14ac:dyDescent="0.3">
      <c r="B118" s="2">
        <v>340</v>
      </c>
      <c r="C118" s="2">
        <f t="shared" si="79"/>
        <v>532.48136315228965</v>
      </c>
      <c r="D118" s="2">
        <v>5370</v>
      </c>
      <c r="E118" s="2">
        <v>0.38500000000000001</v>
      </c>
      <c r="F118" s="2">
        <v>0.92</v>
      </c>
      <c r="G118" s="2">
        <f t="shared" si="80"/>
        <v>9.2000000000000014E-5</v>
      </c>
      <c r="H118" s="2">
        <v>30.79</v>
      </c>
      <c r="I118" s="2">
        <v>1.8779999999999999E-3</v>
      </c>
    </row>
    <row r="119" spans="1:9" x14ac:dyDescent="0.3">
      <c r="B119" s="2">
        <v>360</v>
      </c>
      <c r="C119" s="2">
        <f t="shared" si="79"/>
        <v>490.43648847474253</v>
      </c>
      <c r="D119" s="2">
        <v>6040</v>
      </c>
      <c r="E119" s="2">
        <v>0.33700000000000002</v>
      </c>
      <c r="F119" s="2">
        <v>0.75</v>
      </c>
      <c r="G119" s="2">
        <f t="shared" si="80"/>
        <v>7.5000000000000007E-5</v>
      </c>
      <c r="H119" s="2">
        <v>47.9</v>
      </c>
      <c r="I119" s="2">
        <v>2.039E-3</v>
      </c>
    </row>
    <row r="120" spans="1:9" x14ac:dyDescent="0.3">
      <c r="B120" s="2">
        <v>380</v>
      </c>
      <c r="C120" s="2">
        <f t="shared" si="79"/>
        <v>436.49061545176778</v>
      </c>
      <c r="D120" s="2">
        <v>7800</v>
      </c>
      <c r="E120" s="2">
        <v>0.28599999999999998</v>
      </c>
      <c r="F120" s="2">
        <v>0.61</v>
      </c>
      <c r="G120" s="2">
        <f t="shared" si="80"/>
        <v>6.0999999999999999E-5</v>
      </c>
      <c r="H120" s="2">
        <v>71.349999999999994</v>
      </c>
      <c r="I120" s="2">
        <v>2.2910000000000001E-3</v>
      </c>
    </row>
    <row r="121" spans="1:9" x14ac:dyDescent="0.3">
      <c r="B121" s="2">
        <v>400</v>
      </c>
      <c r="C121" s="2">
        <f t="shared" si="79"/>
        <v>346.98126301179735</v>
      </c>
      <c r="D121" s="2">
        <v>21000</v>
      </c>
      <c r="E121" s="2">
        <v>0.21</v>
      </c>
      <c r="F121" s="2">
        <v>0.39</v>
      </c>
      <c r="G121" s="2">
        <f t="shared" si="80"/>
        <v>3.9000000000000006E-5</v>
      </c>
      <c r="H121" s="2">
        <v>103</v>
      </c>
      <c r="I121" s="2">
        <v>2.882E-3</v>
      </c>
    </row>
    <row r="122" spans="1:9" x14ac:dyDescent="0.3">
      <c r="B122" s="2">
        <v>405.4</v>
      </c>
      <c r="C122" s="2">
        <f t="shared" si="79"/>
        <v>235.01762632197415</v>
      </c>
      <c r="D122" s="2">
        <v>0</v>
      </c>
      <c r="E122" s="2">
        <v>0</v>
      </c>
      <c r="F122" s="2">
        <v>0.25</v>
      </c>
      <c r="G122" s="2">
        <f t="shared" si="80"/>
        <v>2.5000000000000001E-5</v>
      </c>
      <c r="H122" s="2">
        <v>113</v>
      </c>
      <c r="I122" s="2">
        <v>4.2550000000000001E-3</v>
      </c>
    </row>
    <row r="123" spans="1:9" x14ac:dyDescent="0.3">
      <c r="A123" s="70" t="s">
        <v>36</v>
      </c>
      <c r="B123" s="71"/>
      <c r="C123" s="71"/>
      <c r="D123" s="71"/>
      <c r="E123" s="71"/>
      <c r="F123" s="71"/>
      <c r="G123" s="71"/>
      <c r="H123" s="71"/>
      <c r="I123" s="71"/>
    </row>
    <row r="124" spans="1:9" x14ac:dyDescent="0.3">
      <c r="A124" s="34"/>
      <c r="B124" s="35" t="s">
        <v>27</v>
      </c>
      <c r="C124" s="35" t="s">
        <v>30</v>
      </c>
      <c r="D124" s="35" t="s">
        <v>2</v>
      </c>
      <c r="E124" s="35" t="s">
        <v>3</v>
      </c>
      <c r="F124" s="35"/>
      <c r="G124" s="36" t="s">
        <v>34</v>
      </c>
      <c r="H124" s="32" t="s">
        <v>33</v>
      </c>
      <c r="I124" s="31" t="s">
        <v>31</v>
      </c>
    </row>
    <row r="125" spans="1:9" x14ac:dyDescent="0.3">
      <c r="B125" s="2">
        <v>85</v>
      </c>
      <c r="C125" s="2">
        <f xml:space="preserve"> 1/I125</f>
        <v>1407.0634585619812</v>
      </c>
      <c r="D125" s="2">
        <v>1058</v>
      </c>
      <c r="E125" s="2">
        <v>0.13200000000000001</v>
      </c>
      <c r="F125" s="2">
        <v>2.81</v>
      </c>
      <c r="G125" s="2">
        <f>F125*POWER(10,-4)</f>
        <v>2.81E-4</v>
      </c>
      <c r="H125" s="2">
        <v>0.79</v>
      </c>
      <c r="I125" s="2">
        <v>7.1069999999999998E-4</v>
      </c>
    </row>
    <row r="126" spans="1:9" x14ac:dyDescent="0.3">
      <c r="B126" s="2">
        <v>90</v>
      </c>
      <c r="C126" s="2">
        <f t="shared" ref="C126:C132" si="81" xml:space="preserve"> 1/I126</f>
        <v>1375.7050488375291</v>
      </c>
      <c r="D126" s="2">
        <v>1091</v>
      </c>
      <c r="E126" s="2">
        <v>0.124</v>
      </c>
      <c r="F126" s="2">
        <v>2.4</v>
      </c>
      <c r="G126" s="2">
        <f t="shared" ref="G126:G132" si="82">F126*POWER(10,-4)</f>
        <v>2.4000000000000001E-4</v>
      </c>
      <c r="H126" s="2">
        <v>1.3380000000000001</v>
      </c>
      <c r="I126" s="2">
        <v>7.2690000000000005E-4</v>
      </c>
    </row>
    <row r="127" spans="1:9" x14ac:dyDescent="0.3">
      <c r="B127" s="2">
        <v>100</v>
      </c>
      <c r="C127" s="2">
        <f t="shared" si="81"/>
        <v>1310.9596224436286</v>
      </c>
      <c r="D127" s="2">
        <v>1158</v>
      </c>
      <c r="E127" s="2">
        <v>0.109</v>
      </c>
      <c r="F127" s="2">
        <v>1.82</v>
      </c>
      <c r="G127" s="2">
        <f t="shared" si="82"/>
        <v>1.8200000000000001E-4</v>
      </c>
      <c r="H127" s="2">
        <v>3.2469999999999999</v>
      </c>
      <c r="I127" s="2">
        <v>7.628E-4</v>
      </c>
    </row>
    <row r="128" spans="1:9" x14ac:dyDescent="0.3">
      <c r="B128" s="2">
        <v>110</v>
      </c>
      <c r="C128" s="2">
        <f t="shared" si="81"/>
        <v>1240.0793650793651</v>
      </c>
      <c r="D128" s="2">
        <v>1229</v>
      </c>
      <c r="E128" s="2">
        <v>9.6000000000000002E-2</v>
      </c>
      <c r="F128" s="2">
        <v>1.46</v>
      </c>
      <c r="G128" s="2">
        <f t="shared" si="82"/>
        <v>1.46E-4</v>
      </c>
      <c r="H128" s="2">
        <v>6.665</v>
      </c>
      <c r="I128" s="2">
        <v>8.0639999999999998E-4</v>
      </c>
    </row>
    <row r="129" spans="1:20" x14ac:dyDescent="0.3">
      <c r="B129" s="2">
        <v>120</v>
      </c>
      <c r="C129" s="2">
        <f t="shared" si="81"/>
        <v>1160.3620329542816</v>
      </c>
      <c r="D129" s="2">
        <v>1336</v>
      </c>
      <c r="E129" s="2">
        <v>8.4000000000000005E-2</v>
      </c>
      <c r="F129" s="2">
        <v>1.21</v>
      </c>
      <c r="G129" s="2">
        <f t="shared" si="82"/>
        <v>1.21E-4</v>
      </c>
      <c r="H129" s="2">
        <v>12.13</v>
      </c>
      <c r="I129" s="2">
        <v>8.6180000000000002E-4</v>
      </c>
    </row>
    <row r="130" spans="1:20" x14ac:dyDescent="0.3">
      <c r="B130" s="2">
        <v>130</v>
      </c>
      <c r="C130" s="2">
        <f t="shared" si="81"/>
        <v>1039.5010395010395</v>
      </c>
      <c r="D130" s="2">
        <v>1550</v>
      </c>
      <c r="E130" s="2">
        <v>7.1999999999999995E-2</v>
      </c>
      <c r="F130" s="2">
        <v>1.01</v>
      </c>
      <c r="G130" s="2">
        <f t="shared" si="82"/>
        <v>1.01E-4</v>
      </c>
      <c r="H130" s="2">
        <v>20.23</v>
      </c>
      <c r="I130" s="2">
        <v>9.6199999999999996E-4</v>
      </c>
    </row>
    <row r="131" spans="1:20" x14ac:dyDescent="0.3">
      <c r="B131" s="2">
        <v>140</v>
      </c>
      <c r="C131" s="2">
        <f t="shared" si="81"/>
        <v>9425.0706880301605</v>
      </c>
      <c r="D131" s="2">
        <v>0</v>
      </c>
      <c r="E131" s="2">
        <v>0.06</v>
      </c>
      <c r="F131" s="2">
        <v>0.75</v>
      </c>
      <c r="G131" s="2">
        <f t="shared" si="82"/>
        <v>7.5000000000000007E-5</v>
      </c>
      <c r="H131" s="2">
        <v>31.68</v>
      </c>
      <c r="I131" s="2">
        <v>1.061E-4</v>
      </c>
    </row>
    <row r="132" spans="1:20" x14ac:dyDescent="0.3">
      <c r="B132" s="2">
        <v>150</v>
      </c>
      <c r="C132" s="2">
        <f t="shared" si="81"/>
        <v>6811.9891008174391</v>
      </c>
      <c r="D132" s="2">
        <v>0</v>
      </c>
      <c r="E132" s="2">
        <v>0</v>
      </c>
      <c r="F132" s="2">
        <v>0.45</v>
      </c>
      <c r="G132" s="2">
        <f t="shared" si="82"/>
        <v>4.5000000000000003E-5</v>
      </c>
      <c r="H132" s="2">
        <v>47.39</v>
      </c>
      <c r="I132" s="2">
        <v>1.4679999999999999E-4</v>
      </c>
    </row>
    <row r="133" spans="1:20" x14ac:dyDescent="0.3">
      <c r="A133" s="70" t="s">
        <v>37</v>
      </c>
      <c r="B133" s="71"/>
      <c r="C133" s="71"/>
      <c r="D133" s="71"/>
      <c r="E133" s="71"/>
      <c r="F133" s="71"/>
      <c r="G133" s="71"/>
      <c r="H133" s="71"/>
      <c r="I133" s="71"/>
    </row>
    <row r="134" spans="1:20" x14ac:dyDescent="0.3">
      <c r="A134" s="34"/>
      <c r="B134" s="35" t="s">
        <v>27</v>
      </c>
      <c r="C134" s="35" t="s">
        <v>30</v>
      </c>
      <c r="D134" s="35" t="s">
        <v>2</v>
      </c>
      <c r="E134" s="35" t="s">
        <v>3</v>
      </c>
      <c r="F134" s="35"/>
      <c r="G134" s="36" t="s">
        <v>34</v>
      </c>
      <c r="H134" s="32" t="s">
        <v>33</v>
      </c>
      <c r="I134" s="31" t="s">
        <v>31</v>
      </c>
      <c r="K134" s="31" t="s">
        <v>79</v>
      </c>
      <c r="L134" s="31" t="s">
        <v>41</v>
      </c>
      <c r="M134" s="31" t="s">
        <v>78</v>
      </c>
    </row>
    <row r="135" spans="1:20" x14ac:dyDescent="0.3">
      <c r="B135" s="2">
        <v>290</v>
      </c>
      <c r="C135" s="2">
        <f>1/I135</f>
        <v>882.61253309797007</v>
      </c>
      <c r="D135" s="2">
        <v>1719</v>
      </c>
      <c r="E135" s="2">
        <v>0.14699999999999999</v>
      </c>
      <c r="F135" s="2">
        <f xml:space="preserve"> (B135-L135)/(L136-L135)*(M136-M135)+M135</f>
        <v>29.287076923076921</v>
      </c>
      <c r="G135">
        <v>6.7500000000000004E-4</v>
      </c>
      <c r="H135" s="2">
        <v>8.5999999999999993E-2</v>
      </c>
      <c r="I135" s="2">
        <v>1.1329999999999999E-3</v>
      </c>
      <c r="L135">
        <v>286.64999999999998</v>
      </c>
      <c r="M135">
        <v>29.72</v>
      </c>
      <c r="O135" t="s">
        <v>80</v>
      </c>
      <c r="P135" t="s">
        <v>83</v>
      </c>
      <c r="Q135" t="s">
        <v>81</v>
      </c>
      <c r="R135" t="s">
        <v>82</v>
      </c>
      <c r="S135" t="s">
        <v>59</v>
      </c>
      <c r="T135" t="s">
        <v>84</v>
      </c>
    </row>
    <row r="136" spans="1:20" x14ac:dyDescent="0.3">
      <c r="B136" s="2">
        <v>310</v>
      </c>
      <c r="C136" s="2">
        <f t="shared" ref="C136:C149" si="83">1/I136</f>
        <v>860.5851979345955</v>
      </c>
      <c r="D136" s="2">
        <v>1774</v>
      </c>
      <c r="E136" s="2">
        <v>0.14099999999999999</v>
      </c>
      <c r="F136" s="2">
        <v>26.656199999999998</v>
      </c>
      <c r="G136">
        <v>5.1400000000000003E-4</v>
      </c>
      <c r="H136" s="2">
        <v>0.21390000000000001</v>
      </c>
      <c r="I136" s="2">
        <v>1.1620000000000001E-3</v>
      </c>
      <c r="L136">
        <v>293.14999999999998</v>
      </c>
      <c r="M136">
        <v>28.88</v>
      </c>
      <c r="O136">
        <v>327.95</v>
      </c>
      <c r="P136">
        <v>24.28</v>
      </c>
      <c r="Q136">
        <v>334.15</v>
      </c>
      <c r="R136">
        <v>23.61</v>
      </c>
      <c r="S136">
        <v>330</v>
      </c>
      <c r="T136">
        <f xml:space="preserve"> (S136-O136)/(Q136-O136)*(R136-P136)+P136</f>
        <v>24.058467741935484</v>
      </c>
    </row>
    <row r="137" spans="1:20" x14ac:dyDescent="0.3">
      <c r="B137" s="2">
        <v>330</v>
      </c>
      <c r="C137" s="2">
        <f t="shared" si="83"/>
        <v>838.92617449664431</v>
      </c>
      <c r="D137" s="2">
        <v>1836</v>
      </c>
      <c r="E137" s="2">
        <v>0.13500000000000001</v>
      </c>
      <c r="F137" s="2">
        <v>24.058499999999999</v>
      </c>
      <c r="G137">
        <v>3.9500000000000006E-4</v>
      </c>
      <c r="H137" s="2">
        <v>0.46650000000000003</v>
      </c>
      <c r="I137" s="2">
        <v>1.1919999999999999E-3</v>
      </c>
      <c r="K137" s="46"/>
      <c r="L137">
        <v>293.64999999999998</v>
      </c>
      <c r="M137">
        <v>28.91</v>
      </c>
    </row>
    <row r="138" spans="1:20" x14ac:dyDescent="0.3">
      <c r="B138" s="2">
        <v>350</v>
      </c>
      <c r="C138" s="2">
        <f t="shared" si="83"/>
        <v>816.99346405228755</v>
      </c>
      <c r="D138" s="2">
        <v>1890</v>
      </c>
      <c r="E138" s="2">
        <v>0.129</v>
      </c>
      <c r="F138" s="2">
        <f t="shared" ref="F138:F148" si="84" xml:space="preserve"> (B138-L138)/(L139-B138)*(M139-M138) + M138</f>
        <v>30.553393461104843</v>
      </c>
      <c r="G138">
        <v>3.2299999999999999E-4</v>
      </c>
      <c r="H138" s="2">
        <v>0.91620000000000001</v>
      </c>
      <c r="I138" s="2">
        <v>1.224E-3</v>
      </c>
      <c r="K138" s="46"/>
      <c r="L138">
        <v>294.14999999999998</v>
      </c>
      <c r="M138">
        <v>28.74</v>
      </c>
    </row>
    <row r="139" spans="1:20" x14ac:dyDescent="0.3">
      <c r="B139" s="2">
        <v>370</v>
      </c>
      <c r="C139" s="2">
        <f t="shared" si="83"/>
        <v>794.28117553613981</v>
      </c>
      <c r="D139" s="2">
        <v>1950</v>
      </c>
      <c r="E139" s="2">
        <v>0.123</v>
      </c>
      <c r="F139" s="2">
        <f t="shared" si="84"/>
        <v>27.630264635124298</v>
      </c>
      <c r="G139">
        <v>2.7200000000000005E-4</v>
      </c>
      <c r="H139" s="2">
        <v>1.6516999999999999</v>
      </c>
      <c r="I139" s="2">
        <v>1.2589999999999999E-3</v>
      </c>
      <c r="K139" s="46"/>
      <c r="L139">
        <v>305.64999999999998</v>
      </c>
      <c r="M139">
        <v>27.3</v>
      </c>
    </row>
    <row r="140" spans="1:20" x14ac:dyDescent="0.3">
      <c r="B140" s="2">
        <v>390</v>
      </c>
      <c r="C140" s="2">
        <f t="shared" si="83"/>
        <v>771.01002313030074</v>
      </c>
      <c r="D140" s="2">
        <v>2030</v>
      </c>
      <c r="E140" s="2">
        <v>0.11700000000000001</v>
      </c>
      <c r="F140" s="2">
        <f t="shared" si="84"/>
        <v>27.635838150289018</v>
      </c>
      <c r="G140">
        <v>2.2400000000000002E-4</v>
      </c>
      <c r="H140" s="2">
        <v>2.7774000000000001</v>
      </c>
      <c r="I140" s="2">
        <v>1.297E-3</v>
      </c>
      <c r="K140" s="46"/>
      <c r="L140">
        <v>307.64999999999998</v>
      </c>
      <c r="M140">
        <v>26.98</v>
      </c>
    </row>
    <row r="141" spans="1:20" x14ac:dyDescent="0.3">
      <c r="B141" s="2">
        <v>410</v>
      </c>
      <c r="C141" s="2">
        <f t="shared" si="83"/>
        <v>746.26865671641792</v>
      </c>
      <c r="D141" s="2">
        <v>2110</v>
      </c>
      <c r="E141" s="2">
        <v>0.111</v>
      </c>
      <c r="F141" s="2">
        <f t="shared" si="84"/>
        <v>26.647341373885684</v>
      </c>
      <c r="G141">
        <v>1.8799999999999999E-4</v>
      </c>
      <c r="H141" s="2">
        <v>4.4090999999999996</v>
      </c>
      <c r="I141" s="2">
        <v>1.34E-3</v>
      </c>
      <c r="K141" s="46"/>
      <c r="L141">
        <v>312.14999999999998</v>
      </c>
      <c r="M141">
        <v>26.36</v>
      </c>
    </row>
    <row r="142" spans="1:20" x14ac:dyDescent="0.3">
      <c r="B142" s="2">
        <v>430</v>
      </c>
      <c r="C142" s="2">
        <f t="shared" si="83"/>
        <v>720.46109510086455</v>
      </c>
      <c r="D142" s="2">
        <v>2210</v>
      </c>
      <c r="E142" s="2">
        <v>0.104</v>
      </c>
      <c r="F142" s="2">
        <f t="shared" si="84"/>
        <v>28.114590886820181</v>
      </c>
      <c r="G142">
        <v>1.6000000000000001E-4</v>
      </c>
      <c r="H142" s="2">
        <v>6.6738999999999997</v>
      </c>
      <c r="I142" s="2">
        <v>1.3879999999999999E-3</v>
      </c>
      <c r="K142" s="46"/>
      <c r="L142">
        <v>314.64999999999998</v>
      </c>
      <c r="M142">
        <v>26.08</v>
      </c>
    </row>
    <row r="143" spans="1:20" x14ac:dyDescent="0.3">
      <c r="B143" s="2">
        <v>450</v>
      </c>
      <c r="C143" s="2">
        <f t="shared" si="83"/>
        <v>692.52077562326872</v>
      </c>
      <c r="D143" s="2">
        <v>2320</v>
      </c>
      <c r="E143" s="2">
        <v>9.8000000000000004E-2</v>
      </c>
      <c r="F143" s="2">
        <f t="shared" si="84"/>
        <v>24.985856711264567</v>
      </c>
      <c r="G143">
        <v>1.3700000000000002E-4</v>
      </c>
      <c r="H143" s="2">
        <v>9.7088000000000001</v>
      </c>
      <c r="I143" s="2">
        <v>1.444E-3</v>
      </c>
      <c r="K143" s="46"/>
      <c r="L143">
        <v>327.95</v>
      </c>
      <c r="M143">
        <v>24.28</v>
      </c>
    </row>
    <row r="144" spans="1:20" x14ac:dyDescent="0.3">
      <c r="B144" s="2">
        <v>470</v>
      </c>
      <c r="C144" s="2">
        <f t="shared" si="83"/>
        <v>662.25165562913901</v>
      </c>
      <c r="D144" s="2">
        <v>2450</v>
      </c>
      <c r="E144" s="2">
        <v>9.1999999999999998E-2</v>
      </c>
      <c r="F144" s="2">
        <f t="shared" si="84"/>
        <v>25.198634361233481</v>
      </c>
      <c r="G144">
        <v>1.1000000000000002E-4</v>
      </c>
      <c r="H144" s="2">
        <v>13.66</v>
      </c>
      <c r="I144" s="2">
        <v>1.5100000000000001E-3</v>
      </c>
      <c r="K144" s="46"/>
      <c r="L144">
        <v>334.15</v>
      </c>
      <c r="M144">
        <v>23.61</v>
      </c>
    </row>
    <row r="145" spans="1:13" x14ac:dyDescent="0.3">
      <c r="B145" s="2">
        <v>490</v>
      </c>
      <c r="C145" s="2">
        <f t="shared" si="83"/>
        <v>628.53551225644253</v>
      </c>
      <c r="D145" s="2">
        <v>2590</v>
      </c>
      <c r="E145" s="2">
        <v>8.5999999999999993E-2</v>
      </c>
      <c r="F145" s="2">
        <f t="shared" si="84"/>
        <v>24.456637761135198</v>
      </c>
      <c r="G145">
        <v>1.05E-4</v>
      </c>
      <c r="H145" s="2">
        <v>18.684999999999999</v>
      </c>
      <c r="I145" s="2">
        <v>1.591E-3</v>
      </c>
      <c r="K145" s="46"/>
      <c r="L145">
        <v>345.15</v>
      </c>
      <c r="M145" s="46">
        <v>22.15</v>
      </c>
    </row>
    <row r="146" spans="1:13" x14ac:dyDescent="0.3">
      <c r="B146" s="2">
        <v>510</v>
      </c>
      <c r="C146" s="2">
        <f t="shared" si="83"/>
        <v>589.27519151443721</v>
      </c>
      <c r="D146" s="2">
        <v>2750</v>
      </c>
      <c r="E146" s="2">
        <v>0</v>
      </c>
      <c r="F146" s="2">
        <f t="shared" si="84"/>
        <v>25.228862891904534</v>
      </c>
      <c r="G146">
        <v>9.1000000000000003E-5</v>
      </c>
      <c r="H146" s="2">
        <v>24.952000000000002</v>
      </c>
      <c r="I146" s="2">
        <v>1.6969999999999999E-3</v>
      </c>
      <c r="K146" s="46"/>
      <c r="L146">
        <v>363.15</v>
      </c>
      <c r="M146">
        <v>20.13</v>
      </c>
    </row>
    <row r="147" spans="1:13" x14ac:dyDescent="0.3">
      <c r="B147" s="2">
        <v>530</v>
      </c>
      <c r="C147" s="2">
        <f t="shared" si="83"/>
        <v>540.83288263926443</v>
      </c>
      <c r="D147" s="2">
        <v>2941</v>
      </c>
      <c r="E147" s="2">
        <v>0</v>
      </c>
      <c r="F147" s="2">
        <f t="shared" si="84"/>
        <v>20.468277959756673</v>
      </c>
      <c r="G147">
        <v>7.7000000000000001E-5</v>
      </c>
      <c r="H147" s="2">
        <v>32.668999999999997</v>
      </c>
      <c r="I147" s="2">
        <v>1.8489999999999999E-3</v>
      </c>
      <c r="K147" s="46"/>
      <c r="L147">
        <v>403.15</v>
      </c>
      <c r="M147">
        <v>16.420000000000002</v>
      </c>
    </row>
    <row r="148" spans="1:13" x14ac:dyDescent="0.3">
      <c r="B148" s="2">
        <v>550</v>
      </c>
      <c r="C148" s="2">
        <f t="shared" si="83"/>
        <v>442.86979627989371</v>
      </c>
      <c r="D148" s="2">
        <v>0</v>
      </c>
      <c r="E148" s="2">
        <v>0</v>
      </c>
      <c r="F148" s="2">
        <f t="shared" si="84"/>
        <v>17.528662880743418</v>
      </c>
      <c r="G148">
        <v>6.5000000000000008E-5</v>
      </c>
      <c r="H148" s="2">
        <v>42.143999999999998</v>
      </c>
      <c r="I148" s="2">
        <v>2.258E-3</v>
      </c>
      <c r="K148" s="46"/>
      <c r="L148">
        <v>423.15</v>
      </c>
      <c r="M148">
        <v>13.01</v>
      </c>
    </row>
    <row r="149" spans="1:13" x14ac:dyDescent="0.3">
      <c r="B149" s="2">
        <v>560</v>
      </c>
      <c r="C149" s="2">
        <f t="shared" si="83"/>
        <v>398.08917197452229</v>
      </c>
      <c r="D149" s="2">
        <v>0</v>
      </c>
      <c r="E149" s="2">
        <v>0</v>
      </c>
      <c r="F149" s="2"/>
      <c r="G149">
        <v>6.0000000000000002E-5</v>
      </c>
      <c r="H149" s="2">
        <v>47.695999999999998</v>
      </c>
      <c r="I149" s="2">
        <v>2.5119999999999999E-3</v>
      </c>
      <c r="K149" s="46"/>
      <c r="L149">
        <v>453.15</v>
      </c>
      <c r="M149">
        <v>9.56</v>
      </c>
    </row>
    <row r="150" spans="1:13" x14ac:dyDescent="0.3">
      <c r="A150" s="70" t="s">
        <v>38</v>
      </c>
      <c r="B150" s="71"/>
      <c r="C150" s="71"/>
      <c r="D150" s="71"/>
      <c r="E150" s="71"/>
      <c r="F150" s="71"/>
      <c r="G150" s="71"/>
      <c r="H150" s="71"/>
      <c r="I150" s="71"/>
      <c r="K150" s="46"/>
      <c r="L150">
        <v>483.15</v>
      </c>
      <c r="M150">
        <v>6.45</v>
      </c>
    </row>
    <row r="151" spans="1:13" x14ac:dyDescent="0.3">
      <c r="A151" s="34"/>
      <c r="B151" s="35" t="s">
        <v>27</v>
      </c>
      <c r="C151" s="35" t="s">
        <v>30</v>
      </c>
      <c r="D151" s="35" t="s">
        <v>2</v>
      </c>
      <c r="E151" s="35" t="s">
        <v>3</v>
      </c>
      <c r="F151" s="35"/>
      <c r="G151" s="36" t="s">
        <v>34</v>
      </c>
      <c r="H151" s="32" t="s">
        <v>33</v>
      </c>
      <c r="I151" s="31" t="s">
        <v>31</v>
      </c>
      <c r="K151" s="46"/>
      <c r="L151">
        <v>513.15</v>
      </c>
      <c r="M151">
        <v>3.47</v>
      </c>
    </row>
    <row r="152" spans="1:13" x14ac:dyDescent="0.3">
      <c r="B152" s="2">
        <v>260</v>
      </c>
      <c r="C152" s="2">
        <f>1/I152</f>
        <v>3219.5750160978751</v>
      </c>
      <c r="D152" s="2">
        <v>486</v>
      </c>
      <c r="E152" s="2">
        <v>0.13100000000000001</v>
      </c>
      <c r="F152" s="2">
        <v>13.4</v>
      </c>
      <c r="G152" s="2">
        <f>F152*POWER(10,-4)</f>
        <v>1.34E-3</v>
      </c>
      <c r="H152" s="2">
        <v>4.2000000000000003E-2</v>
      </c>
      <c r="I152" s="2">
        <v>3.1060000000000001E-4</v>
      </c>
      <c r="K152" s="46"/>
      <c r="L152">
        <v>543.15</v>
      </c>
      <c r="M152">
        <v>1.05</v>
      </c>
    </row>
    <row r="153" spans="1:13" x14ac:dyDescent="0.3">
      <c r="B153" s="2">
        <v>280</v>
      </c>
      <c r="C153" s="2">
        <f t="shared" ref="C153:C168" si="85">1/I153</f>
        <v>3156.5656565656564</v>
      </c>
      <c r="D153" s="2">
        <v>479</v>
      </c>
      <c r="E153" s="2">
        <v>0.127</v>
      </c>
      <c r="F153" s="2">
        <v>11.5</v>
      </c>
      <c r="G153" s="2">
        <f t="shared" ref="G153:G168" si="86">F153*POWER(10,-4)</f>
        <v>1.15E-3</v>
      </c>
      <c r="H153" s="2">
        <v>0.124</v>
      </c>
      <c r="I153" s="2">
        <v>3.168E-4</v>
      </c>
      <c r="K153" s="46"/>
      <c r="L153">
        <v>553.15</v>
      </c>
      <c r="M153">
        <v>0.36</v>
      </c>
    </row>
    <row r="154" spans="1:13" x14ac:dyDescent="0.3">
      <c r="B154" s="2">
        <v>300</v>
      </c>
      <c r="C154" s="2">
        <f t="shared" si="85"/>
        <v>3094.0594059405939</v>
      </c>
      <c r="D154" s="2">
        <v>475</v>
      </c>
      <c r="E154" s="2">
        <v>0.122</v>
      </c>
      <c r="F154" s="2">
        <v>9.3000000000000007</v>
      </c>
      <c r="G154" s="2">
        <f t="shared" si="86"/>
        <v>9.3000000000000016E-4</v>
      </c>
      <c r="H154" s="2">
        <v>0.31</v>
      </c>
      <c r="I154" s="2">
        <v>3.232E-4</v>
      </c>
      <c r="K154" s="46"/>
    </row>
    <row r="155" spans="1:13" x14ac:dyDescent="0.3">
      <c r="B155" s="2">
        <v>320</v>
      </c>
      <c r="C155" s="2">
        <f t="shared" si="85"/>
        <v>3020.2355783751132</v>
      </c>
      <c r="D155" s="2">
        <v>473</v>
      </c>
      <c r="E155" s="2">
        <v>0.11799999999999999</v>
      </c>
      <c r="F155" s="2">
        <v>7.8</v>
      </c>
      <c r="G155" s="2">
        <f t="shared" si="86"/>
        <v>7.7999999999999999E-4</v>
      </c>
      <c r="H155" s="2">
        <v>0.68</v>
      </c>
      <c r="I155" s="2">
        <v>3.3110000000000002E-4</v>
      </c>
    </row>
    <row r="156" spans="1:13" x14ac:dyDescent="0.3">
      <c r="B156" s="2">
        <v>340</v>
      </c>
      <c r="C156" s="2">
        <f t="shared" si="85"/>
        <v>2954.2097488921713</v>
      </c>
      <c r="D156" s="2">
        <v>471</v>
      </c>
      <c r="E156" s="2">
        <v>0.114</v>
      </c>
      <c r="F156" s="2">
        <v>6.7</v>
      </c>
      <c r="G156" s="2">
        <f t="shared" si="86"/>
        <v>6.7000000000000002E-4</v>
      </c>
      <c r="H156" s="2">
        <v>1.33</v>
      </c>
      <c r="I156" s="2">
        <v>3.3849999999999999E-4</v>
      </c>
    </row>
    <row r="157" spans="1:13" x14ac:dyDescent="0.3">
      <c r="B157" s="2">
        <v>360</v>
      </c>
      <c r="C157" s="2">
        <f t="shared" si="85"/>
        <v>2886.8360277136258</v>
      </c>
      <c r="D157" s="2">
        <v>470</v>
      </c>
      <c r="E157" s="2">
        <v>0.109</v>
      </c>
      <c r="F157" s="2">
        <v>5.7</v>
      </c>
      <c r="G157" s="2">
        <f t="shared" si="86"/>
        <v>5.7000000000000009E-4</v>
      </c>
      <c r="H157" s="2">
        <v>2.3839999999999999</v>
      </c>
      <c r="I157" s="2">
        <v>3.4640000000000002E-4</v>
      </c>
    </row>
    <row r="158" spans="1:13" x14ac:dyDescent="0.3">
      <c r="B158" s="2">
        <v>380</v>
      </c>
      <c r="C158" s="2">
        <f t="shared" si="85"/>
        <v>2816.9014084507044</v>
      </c>
      <c r="D158" s="2">
        <v>471</v>
      </c>
      <c r="E158" s="2">
        <v>0.104</v>
      </c>
      <c r="F158" s="2">
        <v>5</v>
      </c>
      <c r="G158" s="2">
        <f t="shared" si="86"/>
        <v>5.0000000000000001E-4</v>
      </c>
      <c r="H158" s="2">
        <v>4.01</v>
      </c>
      <c r="I158" s="2">
        <v>3.5500000000000001E-4</v>
      </c>
    </row>
    <row r="159" spans="1:13" x14ac:dyDescent="0.3">
      <c r="B159" s="2">
        <v>400</v>
      </c>
      <c r="C159" s="2">
        <f t="shared" si="85"/>
        <v>2741.9797093501511</v>
      </c>
      <c r="D159" s="2">
        <v>475</v>
      </c>
      <c r="E159" s="2">
        <v>9.9000000000000005E-2</v>
      </c>
      <c r="F159" s="2">
        <v>4.5</v>
      </c>
      <c r="G159" s="2">
        <f t="shared" si="86"/>
        <v>4.5000000000000004E-4</v>
      </c>
      <c r="H159" s="2">
        <v>6.39</v>
      </c>
      <c r="I159" s="2">
        <v>3.6469999999999997E-4</v>
      </c>
    </row>
    <row r="160" spans="1:13" x14ac:dyDescent="0.3">
      <c r="B160" s="2">
        <v>420</v>
      </c>
      <c r="C160" s="2">
        <f t="shared" si="85"/>
        <v>2665.2452025586354</v>
      </c>
      <c r="D160" s="2">
        <v>480</v>
      </c>
      <c r="E160" s="2">
        <v>9.4E-2</v>
      </c>
      <c r="F160" s="2">
        <v>4</v>
      </c>
      <c r="G160" s="2">
        <f t="shared" si="86"/>
        <v>4.0000000000000002E-4</v>
      </c>
      <c r="H160" s="2">
        <v>9.73</v>
      </c>
      <c r="I160" s="2">
        <v>3.7520000000000001E-4</v>
      </c>
    </row>
    <row r="161" spans="1:9" x14ac:dyDescent="0.3">
      <c r="B161" s="2">
        <v>440</v>
      </c>
      <c r="C161" s="2">
        <f t="shared" si="85"/>
        <v>2574.002574002574</v>
      </c>
      <c r="D161" s="2">
        <v>489</v>
      </c>
      <c r="E161" s="2">
        <v>8.8999999999999996E-2</v>
      </c>
      <c r="F161" s="2">
        <v>3.7</v>
      </c>
      <c r="G161" s="2">
        <f t="shared" si="86"/>
        <v>3.7000000000000005E-4</v>
      </c>
      <c r="H161" s="2">
        <v>14.25</v>
      </c>
      <c r="I161" s="2">
        <v>3.8850000000000001E-4</v>
      </c>
    </row>
    <row r="162" spans="1:9" x14ac:dyDescent="0.3">
      <c r="B162" s="2">
        <v>460</v>
      </c>
      <c r="C162" s="2">
        <f t="shared" si="85"/>
        <v>2485.7071836937607</v>
      </c>
      <c r="D162" s="2">
        <v>503</v>
      </c>
      <c r="E162" s="2">
        <v>8.4000000000000005E-2</v>
      </c>
      <c r="F162" s="2">
        <v>3.3</v>
      </c>
      <c r="G162" s="2">
        <f t="shared" si="86"/>
        <v>3.3E-4</v>
      </c>
      <c r="H162" s="2">
        <v>20.170000000000002</v>
      </c>
      <c r="I162" s="2">
        <v>4.0230000000000002E-4</v>
      </c>
    </row>
    <row r="163" spans="1:9" x14ac:dyDescent="0.3">
      <c r="B163" s="2">
        <v>480</v>
      </c>
      <c r="C163" s="2">
        <f t="shared" si="85"/>
        <v>2392.9169657812872</v>
      </c>
      <c r="D163" s="2">
        <v>527</v>
      </c>
      <c r="E163" s="2">
        <v>7.9000000000000001E-2</v>
      </c>
      <c r="F163" s="2">
        <v>3.1</v>
      </c>
      <c r="G163" s="2">
        <f t="shared" si="86"/>
        <v>3.1E-4</v>
      </c>
      <c r="H163" s="2">
        <v>27.75</v>
      </c>
      <c r="I163" s="2">
        <v>4.1790000000000002E-4</v>
      </c>
    </row>
    <row r="164" spans="1:9" x14ac:dyDescent="0.3">
      <c r="B164" s="2">
        <v>500</v>
      </c>
      <c r="C164" s="2">
        <f t="shared" si="85"/>
        <v>2284.1480127912287</v>
      </c>
      <c r="D164" s="2">
        <v>595</v>
      </c>
      <c r="E164" s="2">
        <v>7.2999999999999995E-2</v>
      </c>
      <c r="F164" s="2">
        <v>2.8</v>
      </c>
      <c r="G164" s="2">
        <f t="shared" si="86"/>
        <v>2.7999999999999998E-4</v>
      </c>
      <c r="H164" s="2">
        <v>37.21</v>
      </c>
      <c r="I164" s="2">
        <v>4.3780000000000002E-4</v>
      </c>
    </row>
    <row r="165" spans="1:9" x14ac:dyDescent="0.3">
      <c r="B165" s="2">
        <v>520</v>
      </c>
      <c r="C165" s="2">
        <f t="shared" si="85"/>
        <v>2163.0975556997619</v>
      </c>
      <c r="D165" s="2">
        <v>710</v>
      </c>
      <c r="E165" s="2">
        <v>6.6000000000000003E-2</v>
      </c>
      <c r="F165" s="2">
        <v>2.6</v>
      </c>
      <c r="G165" s="2">
        <f t="shared" si="86"/>
        <v>2.6000000000000003E-4</v>
      </c>
      <c r="H165" s="2">
        <v>48.81</v>
      </c>
      <c r="I165" s="2">
        <v>4.6230000000000002E-4</v>
      </c>
    </row>
    <row r="166" spans="1:9" x14ac:dyDescent="0.3">
      <c r="B166" s="2">
        <v>540</v>
      </c>
      <c r="C166" s="2">
        <f t="shared" si="85"/>
        <v>2025.111381125962</v>
      </c>
      <c r="D166" s="2">
        <v>860</v>
      </c>
      <c r="E166" s="2">
        <v>5.8999999999999997E-2</v>
      </c>
      <c r="F166" s="2">
        <v>2.5</v>
      </c>
      <c r="G166" s="2">
        <f t="shared" si="86"/>
        <v>2.5000000000000001E-4</v>
      </c>
      <c r="H166" s="2">
        <v>62.8</v>
      </c>
      <c r="I166" s="2">
        <v>4.9379999999999997E-4</v>
      </c>
    </row>
    <row r="167" spans="1:9" x14ac:dyDescent="0.3">
      <c r="B167" s="2">
        <v>560</v>
      </c>
      <c r="C167" s="2">
        <f t="shared" si="85"/>
        <v>1862.8912071535021</v>
      </c>
      <c r="D167" s="2">
        <v>1063</v>
      </c>
      <c r="E167" s="2">
        <v>0.05</v>
      </c>
      <c r="F167" s="2">
        <v>2.2999999999999998</v>
      </c>
      <c r="G167" s="2">
        <f t="shared" si="86"/>
        <v>2.2999999999999998E-4</v>
      </c>
      <c r="H167" s="2">
        <v>79.41</v>
      </c>
      <c r="I167" s="2">
        <v>5.3680000000000004E-4</v>
      </c>
    </row>
    <row r="168" spans="1:9" x14ac:dyDescent="0.3">
      <c r="B168" s="2">
        <v>580</v>
      </c>
      <c r="C168" s="2">
        <f t="shared" si="85"/>
        <v>1600</v>
      </c>
      <c r="D168" s="2">
        <v>2310</v>
      </c>
      <c r="E168" s="2">
        <v>3.5000000000000003E-2</v>
      </c>
      <c r="F168" s="2">
        <v>2.2000000000000002</v>
      </c>
      <c r="G168" s="2">
        <f t="shared" si="86"/>
        <v>2.2000000000000003E-4</v>
      </c>
      <c r="H168" s="2">
        <v>98.9</v>
      </c>
      <c r="I168" s="2">
        <v>6.2500000000000001E-4</v>
      </c>
    </row>
    <row r="169" spans="1:9" x14ac:dyDescent="0.3">
      <c r="A169" s="70" t="s">
        <v>39</v>
      </c>
      <c r="B169" s="71"/>
      <c r="C169" s="71"/>
      <c r="D169" s="71"/>
      <c r="E169" s="71"/>
      <c r="F169" s="71"/>
      <c r="G169" s="71"/>
      <c r="H169" s="71"/>
      <c r="I169" s="71"/>
    </row>
    <row r="170" spans="1:9" x14ac:dyDescent="0.3">
      <c r="A170" s="34"/>
      <c r="B170" s="35" t="s">
        <v>27</v>
      </c>
      <c r="C170" s="35" t="s">
        <v>30</v>
      </c>
      <c r="D170" s="35" t="s">
        <v>2</v>
      </c>
      <c r="E170" s="35" t="s">
        <v>3</v>
      </c>
      <c r="F170" s="35"/>
      <c r="G170" s="36" t="s">
        <v>34</v>
      </c>
      <c r="H170" s="32" t="s">
        <v>33</v>
      </c>
      <c r="I170" s="31" t="s">
        <v>31</v>
      </c>
    </row>
    <row r="171" spans="1:9" x14ac:dyDescent="0.3">
      <c r="B171" s="2">
        <v>140</v>
      </c>
      <c r="C171" s="2">
        <f>1/I171</f>
        <v>730.46018991964934</v>
      </c>
      <c r="D171" s="2">
        <v>1953</v>
      </c>
      <c r="E171" s="2">
        <v>0.17899999999999999</v>
      </c>
      <c r="F171" s="50">
        <v>3.2670999999999999E-2</v>
      </c>
      <c r="G171" s="2">
        <v>1.4400000000000001E-3</v>
      </c>
      <c r="H171" s="2">
        <v>1.7E-5</v>
      </c>
      <c r="I171" s="2">
        <v>1.369E-3</v>
      </c>
    </row>
    <row r="172" spans="1:9" x14ac:dyDescent="0.3">
      <c r="B172" s="2">
        <v>160</v>
      </c>
      <c r="C172" s="2">
        <f t="shared" ref="C172:C185" si="87">1/I172</f>
        <v>711.74377224199293</v>
      </c>
      <c r="D172" s="2">
        <v>1985</v>
      </c>
      <c r="E172" s="2">
        <v>0.17100000000000001</v>
      </c>
      <c r="F172" s="50">
        <v>2.9871000000000002E-2</v>
      </c>
      <c r="G172" s="2">
        <v>9.9400000000000009E-4</v>
      </c>
      <c r="H172" s="2">
        <v>3.5E-4</v>
      </c>
      <c r="I172" s="2">
        <v>1.405E-3</v>
      </c>
    </row>
    <row r="173" spans="1:9" x14ac:dyDescent="0.3">
      <c r="B173" s="2">
        <v>180</v>
      </c>
      <c r="C173" s="2">
        <f t="shared" si="87"/>
        <v>693.00069300069299</v>
      </c>
      <c r="D173" s="2">
        <v>2018</v>
      </c>
      <c r="E173" s="2">
        <v>0.16300000000000001</v>
      </c>
      <c r="F173" s="50">
        <v>2.7081000000000001E-2</v>
      </c>
      <c r="G173" s="2">
        <v>6.87E-4</v>
      </c>
      <c r="H173" s="2">
        <v>3.3700000000000002E-3</v>
      </c>
      <c r="I173" s="2">
        <v>1.4430000000000001E-3</v>
      </c>
    </row>
    <row r="174" spans="1:9" x14ac:dyDescent="0.3">
      <c r="B174" s="2">
        <v>200</v>
      </c>
      <c r="C174" s="2">
        <f t="shared" si="87"/>
        <v>673.85444743935307</v>
      </c>
      <c r="D174" s="2">
        <v>2055</v>
      </c>
      <c r="E174" s="2">
        <v>0.156</v>
      </c>
      <c r="F174" s="50">
        <v>2.43184E-2</v>
      </c>
      <c r="G174" s="2">
        <v>4.8300000000000003E-4</v>
      </c>
      <c r="H174" s="2">
        <v>1.9400000000000001E-2</v>
      </c>
      <c r="I174" s="2">
        <v>1.4840000000000001E-3</v>
      </c>
    </row>
    <row r="175" spans="1:9" x14ac:dyDescent="0.3">
      <c r="B175" s="2">
        <v>220</v>
      </c>
      <c r="C175" s="2">
        <f t="shared" si="87"/>
        <v>654.45026178010471</v>
      </c>
      <c r="D175" s="2">
        <v>2101</v>
      </c>
      <c r="E175" s="2">
        <v>0.14799999999999999</v>
      </c>
      <c r="F175" s="50">
        <v>2.1632100000000001E-2</v>
      </c>
      <c r="G175" s="2">
        <v>3.6099999999999999E-4</v>
      </c>
      <c r="H175" s="2">
        <v>7.8100000000000003E-2</v>
      </c>
      <c r="I175" s="2">
        <v>1.5280000000000001E-3</v>
      </c>
    </row>
    <row r="176" spans="1:9" x14ac:dyDescent="0.3">
      <c r="B176" s="2">
        <v>240</v>
      </c>
      <c r="C176" s="2">
        <f t="shared" si="87"/>
        <v>63.492063492063494</v>
      </c>
      <c r="D176" s="2">
        <v>2158</v>
      </c>
      <c r="E176" s="2">
        <v>0.14000000000000001</v>
      </c>
      <c r="F176" s="50">
        <v>1.9009499999999999E-2</v>
      </c>
      <c r="G176" s="2">
        <v>2.8299999999999999E-4</v>
      </c>
      <c r="H176" s="2">
        <v>0.24079999999999999</v>
      </c>
      <c r="I176" s="2">
        <v>1.575E-2</v>
      </c>
    </row>
    <row r="177" spans="1:23" x14ac:dyDescent="0.3">
      <c r="B177" s="2">
        <v>260</v>
      </c>
      <c r="C177" s="2">
        <f t="shared" si="87"/>
        <v>614.25061425061426</v>
      </c>
      <c r="D177" s="2">
        <v>2231</v>
      </c>
      <c r="E177" s="2">
        <v>0.13200000000000001</v>
      </c>
      <c r="F177" s="50">
        <v>1.64569E-2</v>
      </c>
      <c r="G177" s="2">
        <v>2.31E-4</v>
      </c>
      <c r="H177" s="2">
        <v>0.61</v>
      </c>
      <c r="I177" s="2">
        <v>1.6280000000000001E-3</v>
      </c>
    </row>
    <row r="178" spans="1:23" x14ac:dyDescent="0.3">
      <c r="B178" s="2">
        <v>280</v>
      </c>
      <c r="C178" s="2">
        <f t="shared" si="87"/>
        <v>593.1198102016607</v>
      </c>
      <c r="D178" s="2">
        <v>2323</v>
      </c>
      <c r="E178" s="2">
        <v>0.124</v>
      </c>
      <c r="F178" s="50">
        <v>1.3988E-2</v>
      </c>
      <c r="G178" s="2">
        <v>1.93E-4</v>
      </c>
      <c r="H178" s="2">
        <v>1.3297000000000001</v>
      </c>
      <c r="I178" s="2">
        <v>1.686E-3</v>
      </c>
    </row>
    <row r="179" spans="1:23" x14ac:dyDescent="0.3">
      <c r="B179" s="2">
        <v>300</v>
      </c>
      <c r="C179" s="2">
        <f t="shared" si="87"/>
        <v>570.77625570776252</v>
      </c>
      <c r="D179" s="2">
        <v>2437</v>
      </c>
      <c r="E179" s="2">
        <v>0.11600000000000001</v>
      </c>
      <c r="F179" s="50">
        <v>1.160225E-2</v>
      </c>
      <c r="G179" s="2">
        <v>1.6200000000000001E-4</v>
      </c>
      <c r="H179" s="2">
        <v>2.5811000000000002</v>
      </c>
      <c r="I179" s="2">
        <v>1.7520000000000001E-3</v>
      </c>
    </row>
    <row r="180" spans="1:23" x14ac:dyDescent="0.3">
      <c r="B180" s="2">
        <v>320</v>
      </c>
      <c r="C180" s="2">
        <f t="shared" si="87"/>
        <v>546.44808743169403</v>
      </c>
      <c r="D180" s="2">
        <v>2577</v>
      </c>
      <c r="E180" s="2">
        <v>0.109</v>
      </c>
      <c r="F180" s="50">
        <v>9.3165000000000001E-3</v>
      </c>
      <c r="G180" s="2">
        <v>1.34E-4</v>
      </c>
      <c r="H180" s="2">
        <v>4.5731000000000002</v>
      </c>
      <c r="I180" s="2">
        <v>1.83E-3</v>
      </c>
    </row>
    <row r="181" spans="1:23" x14ac:dyDescent="0.3">
      <c r="B181" s="2">
        <v>340</v>
      </c>
      <c r="C181" s="2">
        <f t="shared" si="87"/>
        <v>520.02080083203327</v>
      </c>
      <c r="D181" s="2">
        <v>2746</v>
      </c>
      <c r="E181" s="2">
        <v>0.10100000000000001</v>
      </c>
      <c r="F181" s="50">
        <v>7.1438999999999999E-3</v>
      </c>
      <c r="G181" s="2">
        <v>1.0800000000000001E-4</v>
      </c>
      <c r="H181" s="2">
        <v>7.5354000000000001</v>
      </c>
      <c r="I181" s="2">
        <v>1.923E-3</v>
      </c>
    </row>
    <row r="182" spans="1:23" x14ac:dyDescent="0.3">
      <c r="B182" s="2">
        <v>360</v>
      </c>
      <c r="C182" s="2">
        <f t="shared" si="87"/>
        <v>489.95590396864287</v>
      </c>
      <c r="D182" s="2">
        <v>2947</v>
      </c>
      <c r="E182" s="2">
        <v>9.2999999999999999E-2</v>
      </c>
      <c r="F182" s="50">
        <v>5.0987000000000003E-3</v>
      </c>
      <c r="G182" s="2">
        <v>8.7000000000000001E-5</v>
      </c>
      <c r="H182" s="2">
        <v>11.72</v>
      </c>
      <c r="I182" s="2">
        <v>2.0409999999999998E-3</v>
      </c>
    </row>
    <row r="183" spans="1:23" x14ac:dyDescent="0.3">
      <c r="B183" s="2">
        <v>380</v>
      </c>
      <c r="C183" s="2">
        <f t="shared" si="87"/>
        <v>454.5454545454545</v>
      </c>
      <c r="D183" s="2">
        <v>3200</v>
      </c>
      <c r="E183" s="2">
        <v>8.5000000000000006E-2</v>
      </c>
      <c r="F183" s="50">
        <v>3.2135000000000002E-3</v>
      </c>
      <c r="G183" s="2">
        <v>6.8999999999999997E-5</v>
      </c>
      <c r="H183" s="2">
        <v>17.399999999999999</v>
      </c>
      <c r="I183" s="2">
        <v>2.2000000000000001E-3</v>
      </c>
    </row>
    <row r="184" spans="1:23" x14ac:dyDescent="0.3">
      <c r="B184" s="2">
        <v>400</v>
      </c>
      <c r="C184" s="2">
        <f t="shared" si="87"/>
        <v>408.66366979975481</v>
      </c>
      <c r="D184" s="2">
        <v>3500</v>
      </c>
      <c r="E184" s="2">
        <v>7.6999999999999999E-2</v>
      </c>
      <c r="F184" s="50">
        <v>1.5394E-3</v>
      </c>
      <c r="G184" s="2">
        <v>5.5000000000000009E-5</v>
      </c>
      <c r="H184" s="2">
        <v>24.92</v>
      </c>
      <c r="I184" s="2">
        <v>2.447E-3</v>
      </c>
    </row>
    <row r="185" spans="1:23" ht="15" thickBot="1" x14ac:dyDescent="0.35">
      <c r="B185" s="2">
        <v>420</v>
      </c>
      <c r="C185" s="2">
        <f t="shared" si="87"/>
        <v>328.08398950131232</v>
      </c>
      <c r="D185" s="2">
        <v>3840</v>
      </c>
      <c r="E185" s="2">
        <v>7.1999999999999995E-2</v>
      </c>
      <c r="F185" s="50">
        <v>2.17499999999999E-4</v>
      </c>
      <c r="G185" s="2">
        <v>4.4000000000000006E-5</v>
      </c>
      <c r="H185" s="2">
        <v>34.86</v>
      </c>
      <c r="I185" s="2">
        <v>3.0479999999999999E-3</v>
      </c>
    </row>
    <row r="186" spans="1:23" x14ac:dyDescent="0.3">
      <c r="A186" s="70" t="s">
        <v>40</v>
      </c>
      <c r="B186" s="71"/>
      <c r="C186" s="71"/>
      <c r="D186" s="71"/>
      <c r="E186" s="71"/>
      <c r="F186" s="71"/>
      <c r="G186" s="71"/>
      <c r="H186" s="71"/>
      <c r="I186" s="71"/>
      <c r="K186" s="74" t="s">
        <v>51</v>
      </c>
      <c r="L186" s="75"/>
      <c r="M186" s="75"/>
      <c r="N186" s="75"/>
      <c r="O186" s="75"/>
      <c r="P186" s="75"/>
      <c r="Q186" s="75"/>
      <c r="R186" s="75"/>
      <c r="S186" s="75"/>
      <c r="T186" s="75"/>
      <c r="U186" s="76"/>
    </row>
    <row r="187" spans="1:23" x14ac:dyDescent="0.3">
      <c r="A187" s="34"/>
      <c r="B187" s="35" t="s">
        <v>27</v>
      </c>
      <c r="C187" s="35" t="s">
        <v>30</v>
      </c>
      <c r="D187" s="35" t="s">
        <v>2</v>
      </c>
      <c r="E187" s="35" t="s">
        <v>3</v>
      </c>
      <c r="F187" s="35"/>
      <c r="G187" s="36" t="s">
        <v>34</v>
      </c>
      <c r="H187" s="32" t="s">
        <v>33</v>
      </c>
      <c r="I187" s="31" t="s">
        <v>31</v>
      </c>
      <c r="K187" s="42" t="s">
        <v>41</v>
      </c>
      <c r="L187" s="34" t="s">
        <v>42</v>
      </c>
      <c r="M187" s="34" t="s">
        <v>43</v>
      </c>
      <c r="N187" s="34" t="s">
        <v>44</v>
      </c>
      <c r="O187" s="34" t="s">
        <v>45</v>
      </c>
      <c r="P187" s="34" t="s">
        <v>46</v>
      </c>
      <c r="Q187" s="34" t="s">
        <v>47</v>
      </c>
      <c r="R187" s="34" t="s">
        <v>48</v>
      </c>
      <c r="S187" s="34" t="s">
        <v>49</v>
      </c>
      <c r="T187" s="34" t="s">
        <v>50</v>
      </c>
      <c r="U187" s="43" t="s">
        <v>3</v>
      </c>
    </row>
    <row r="188" spans="1:23" x14ac:dyDescent="0.3">
      <c r="B188" s="2">
        <v>90.37</v>
      </c>
      <c r="C188" s="2">
        <f>1/I188</f>
        <v>651.89048239895703</v>
      </c>
      <c r="D188" s="2">
        <f>S188*1000</f>
        <v>2260</v>
      </c>
      <c r="E188" s="2">
        <v>0.215</v>
      </c>
      <c r="F188" s="2">
        <v>14.19</v>
      </c>
      <c r="G188" s="2">
        <f>F188*POWER(10,-4)</f>
        <v>1.4190000000000001E-3</v>
      </c>
      <c r="H188" s="2">
        <f>1.131*POWER(10,-5)</f>
        <v>1.131E-5</v>
      </c>
      <c r="I188" s="2">
        <v>1.534E-3</v>
      </c>
      <c r="K188" s="3">
        <v>90.4</v>
      </c>
      <c r="L188" s="2">
        <f>1.131*POWER(10,-5)</f>
        <v>1.131E-5</v>
      </c>
      <c r="M188" s="2">
        <f xml:space="preserve"> W188*POWER(10,-3)</f>
        <v>1.534E-3</v>
      </c>
      <c r="N188" s="2">
        <v>21945</v>
      </c>
      <c r="O188" s="2">
        <v>176.8</v>
      </c>
      <c r="P188" s="2">
        <v>769.4</v>
      </c>
      <c r="Q188" s="2">
        <v>2.56</v>
      </c>
      <c r="R188" s="2">
        <v>9.1129999999999995</v>
      </c>
      <c r="S188" s="2">
        <v>2.2599999999999998</v>
      </c>
      <c r="T188" s="2">
        <v>14.19</v>
      </c>
      <c r="U188" s="4">
        <v>0.215</v>
      </c>
      <c r="W188" s="2">
        <v>1.534</v>
      </c>
    </row>
    <row r="189" spans="1:23" x14ac:dyDescent="0.3">
      <c r="B189" s="2">
        <v>110</v>
      </c>
      <c r="C189" s="2">
        <f t="shared" ref="C189:C199" si="88">1/I189</f>
        <v>635.72790845518125</v>
      </c>
      <c r="D189" s="2">
        <f t="shared" ref="D189:D199" si="89">S189*1000</f>
        <v>2284</v>
      </c>
      <c r="E189" s="2">
        <v>0.20100000000000001</v>
      </c>
      <c r="F189" s="2">
        <v>6.57</v>
      </c>
      <c r="G189" s="2">
        <f t="shared" ref="G189:G199" si="90">F189*POWER(10,-4)</f>
        <v>6.5700000000000003E-4</v>
      </c>
      <c r="H189" s="2">
        <f xml:space="preserve"> 7.467*POWER(10,-3)</f>
        <v>7.4669999999999997E-3</v>
      </c>
      <c r="I189" s="2">
        <v>1.573E-3</v>
      </c>
      <c r="K189" s="3">
        <v>110</v>
      </c>
      <c r="L189" s="2">
        <f xml:space="preserve"> 7.467*POWER(10,-3)</f>
        <v>7.4669999999999997E-3</v>
      </c>
      <c r="M189" s="2">
        <f t="shared" ref="M189:M199" si="91" xml:space="preserve"> W189*POWER(10,-3)</f>
        <v>1.573E-3</v>
      </c>
      <c r="N189" s="2">
        <v>407</v>
      </c>
      <c r="O189" s="2">
        <v>221.5</v>
      </c>
      <c r="P189" s="2">
        <v>795</v>
      </c>
      <c r="Q189" s="2">
        <v>3.008</v>
      </c>
      <c r="R189" s="2">
        <v>8.2219999999999995</v>
      </c>
      <c r="S189" s="2">
        <v>2.2839999999999998</v>
      </c>
      <c r="T189" s="2">
        <v>6.57</v>
      </c>
      <c r="U189" s="4">
        <v>0.20100000000000001</v>
      </c>
      <c r="W189" s="2">
        <v>1.573</v>
      </c>
    </row>
    <row r="190" spans="1:23" x14ac:dyDescent="0.3">
      <c r="B190" s="2">
        <v>130</v>
      </c>
      <c r="C190" s="2">
        <f t="shared" si="88"/>
        <v>608.27250608272516</v>
      </c>
      <c r="D190" s="2">
        <f t="shared" si="89"/>
        <v>2302</v>
      </c>
      <c r="E190" s="2">
        <v>0.187</v>
      </c>
      <c r="F190" s="2">
        <v>3.81</v>
      </c>
      <c r="G190" s="2">
        <f t="shared" si="90"/>
        <v>3.8100000000000005E-4</v>
      </c>
      <c r="H190" s="2">
        <f>1.291*POWER(10,-2)</f>
        <v>1.291E-2</v>
      </c>
      <c r="I190" s="2">
        <v>1.6439999999999998E-3</v>
      </c>
      <c r="K190" s="3">
        <v>130</v>
      </c>
      <c r="L190" s="2">
        <f>1.291*POWER(10,-2)</f>
        <v>1.291E-2</v>
      </c>
      <c r="M190" s="2">
        <f t="shared" si="91"/>
        <v>1.6439999999999998E-3</v>
      </c>
      <c r="N190" s="2">
        <v>27.83</v>
      </c>
      <c r="O190" s="2">
        <v>267.39999999999998</v>
      </c>
      <c r="P190" s="2">
        <v>819.3</v>
      </c>
      <c r="Q190" s="2">
        <v>3.391</v>
      </c>
      <c r="R190" s="2">
        <v>7.6369999999999996</v>
      </c>
      <c r="S190" s="2">
        <v>2.302</v>
      </c>
      <c r="T190" s="2">
        <v>3.81</v>
      </c>
      <c r="U190" s="4">
        <v>0.187</v>
      </c>
      <c r="W190" s="2">
        <v>1.6439999999999999</v>
      </c>
    </row>
    <row r="191" spans="1:23" x14ac:dyDescent="0.3">
      <c r="B191" s="2">
        <v>150</v>
      </c>
      <c r="C191" s="2">
        <f t="shared" si="88"/>
        <v>585.48009367681493</v>
      </c>
      <c r="D191" s="2">
        <f t="shared" si="89"/>
        <v>2333</v>
      </c>
      <c r="E191" s="2">
        <v>0.17399999999999999</v>
      </c>
      <c r="F191" s="2">
        <v>2.5499999999999998</v>
      </c>
      <c r="G191" s="2">
        <f t="shared" si="90"/>
        <v>2.5500000000000002E-4</v>
      </c>
      <c r="H191" s="2">
        <f>9.672*POWER(10,-2)</f>
        <v>9.6720000000000014E-2</v>
      </c>
      <c r="I191" s="2">
        <v>1.7080000000000001E-3</v>
      </c>
      <c r="K191" s="3">
        <v>150</v>
      </c>
      <c r="L191" s="2">
        <f>9.672*POWER(10,-2)</f>
        <v>9.6720000000000014E-2</v>
      </c>
      <c r="M191" s="2">
        <f t="shared" si="91"/>
        <v>1.7080000000000001E-3</v>
      </c>
      <c r="N191" s="2">
        <v>4.2629999999999999</v>
      </c>
      <c r="O191" s="2">
        <v>313.7</v>
      </c>
      <c r="P191" s="2">
        <v>843.5</v>
      </c>
      <c r="Q191" s="2">
        <v>3.722</v>
      </c>
      <c r="R191" s="2">
        <v>7.2539999999999996</v>
      </c>
      <c r="S191" s="2">
        <v>2.3330000000000002</v>
      </c>
      <c r="T191" s="2">
        <v>2.5499999999999998</v>
      </c>
      <c r="U191" s="4">
        <v>0.17399999999999999</v>
      </c>
      <c r="W191" s="2">
        <v>1.708</v>
      </c>
    </row>
    <row r="192" spans="1:23" x14ac:dyDescent="0.3">
      <c r="B192" s="2">
        <v>170</v>
      </c>
      <c r="C192" s="2">
        <f t="shared" si="88"/>
        <v>561.79775280898878</v>
      </c>
      <c r="D192" s="2">
        <f t="shared" si="89"/>
        <v>2383</v>
      </c>
      <c r="E192" s="2">
        <v>0.16</v>
      </c>
      <c r="F192" s="2">
        <v>1.88</v>
      </c>
      <c r="G192" s="2">
        <f t="shared" si="90"/>
        <v>1.8799999999999999E-4</v>
      </c>
      <c r="H192" s="2">
        <v>0.42899999999999999</v>
      </c>
      <c r="I192" s="2">
        <v>1.7800000000000001E-3</v>
      </c>
      <c r="K192" s="3">
        <v>170</v>
      </c>
      <c r="L192" s="2">
        <v>0.42899999999999999</v>
      </c>
      <c r="M192" s="2">
        <f t="shared" si="91"/>
        <v>1.7800000000000001E-3</v>
      </c>
      <c r="N192" s="2">
        <v>1.075</v>
      </c>
      <c r="O192" s="2">
        <v>360.9</v>
      </c>
      <c r="P192" s="2">
        <v>867.6</v>
      </c>
      <c r="Q192" s="2">
        <v>4.0170000000000003</v>
      </c>
      <c r="R192" s="2">
        <v>6.9980000000000002</v>
      </c>
      <c r="S192" s="2">
        <v>2.383</v>
      </c>
      <c r="T192" s="2">
        <v>1.88</v>
      </c>
      <c r="U192" s="4">
        <v>0.16</v>
      </c>
      <c r="W192" s="2">
        <v>1.78</v>
      </c>
    </row>
    <row r="193" spans="1:23" x14ac:dyDescent="0.3">
      <c r="B193" s="2">
        <v>190</v>
      </c>
      <c r="C193" s="2">
        <f t="shared" si="88"/>
        <v>537.05692803437159</v>
      </c>
      <c r="D193" s="2">
        <f t="shared" si="89"/>
        <v>2458</v>
      </c>
      <c r="E193" s="2">
        <v>0.14699999999999999</v>
      </c>
      <c r="F193" s="2">
        <v>1.47</v>
      </c>
      <c r="G193" s="2">
        <f t="shared" si="90"/>
        <v>1.47E-4</v>
      </c>
      <c r="H193" s="2">
        <v>1.347</v>
      </c>
      <c r="I193" s="2">
        <v>1.8620000000000002E-3</v>
      </c>
      <c r="K193" s="3">
        <v>190</v>
      </c>
      <c r="L193" s="2">
        <v>1.347</v>
      </c>
      <c r="M193" s="2">
        <f t="shared" si="91"/>
        <v>1.8620000000000002E-3</v>
      </c>
      <c r="N193" s="2">
        <v>0.37380000000000002</v>
      </c>
      <c r="O193" s="2">
        <v>409.3</v>
      </c>
      <c r="P193" s="2">
        <v>890.8</v>
      </c>
      <c r="Q193" s="2">
        <v>4.2850000000000001</v>
      </c>
      <c r="R193" s="2">
        <v>6.819</v>
      </c>
      <c r="S193" s="2">
        <v>2.4580000000000002</v>
      </c>
      <c r="T193" s="2">
        <v>1.47</v>
      </c>
      <c r="U193" s="4">
        <v>0.14699999999999999</v>
      </c>
      <c r="W193" s="2">
        <v>1.8620000000000001</v>
      </c>
    </row>
    <row r="194" spans="1:23" x14ac:dyDescent="0.3">
      <c r="B194" s="2">
        <v>210</v>
      </c>
      <c r="C194" s="2">
        <f t="shared" si="88"/>
        <v>510.72522982635337</v>
      </c>
      <c r="D194" s="2">
        <f t="shared" si="89"/>
        <v>2568</v>
      </c>
      <c r="E194" s="2">
        <v>0.13300000000000001</v>
      </c>
      <c r="F194" s="2">
        <v>1.21</v>
      </c>
      <c r="G194" s="2">
        <f t="shared" si="90"/>
        <v>1.21E-4</v>
      </c>
      <c r="H194" s="2">
        <v>3.34</v>
      </c>
      <c r="I194" s="2">
        <v>1.9580000000000001E-3</v>
      </c>
      <c r="K194" s="3">
        <v>210</v>
      </c>
      <c r="L194" s="2">
        <v>3.34</v>
      </c>
      <c r="M194" s="2">
        <f t="shared" si="91"/>
        <v>1.9580000000000001E-3</v>
      </c>
      <c r="N194" s="2">
        <v>0.16020000000000001</v>
      </c>
      <c r="O194" s="2">
        <v>459.7</v>
      </c>
      <c r="P194" s="2">
        <v>911.9</v>
      </c>
      <c r="Q194" s="2">
        <v>4.5350000000000001</v>
      </c>
      <c r="R194" s="2">
        <v>6.6890000000000001</v>
      </c>
      <c r="S194" s="2">
        <v>2.5680000000000001</v>
      </c>
      <c r="T194" s="2">
        <v>1.21</v>
      </c>
      <c r="U194" s="4">
        <v>0.13300000000000001</v>
      </c>
      <c r="W194" s="2">
        <v>1.958</v>
      </c>
    </row>
    <row r="195" spans="1:23" x14ac:dyDescent="0.3">
      <c r="B195" s="2">
        <v>230</v>
      </c>
      <c r="C195" s="2">
        <f t="shared" si="88"/>
        <v>481.6955684007707</v>
      </c>
      <c r="D195" s="2">
        <f t="shared" si="89"/>
        <v>2730</v>
      </c>
      <c r="E195" s="2">
        <v>0.11899999999999999</v>
      </c>
      <c r="F195" s="2">
        <v>1.03</v>
      </c>
      <c r="G195" s="2">
        <f t="shared" si="90"/>
        <v>1.0300000000000001E-4</v>
      </c>
      <c r="H195" s="2">
        <v>7.0039999999999996</v>
      </c>
      <c r="I195" s="2">
        <v>2.0760000000000002E-3</v>
      </c>
      <c r="K195" s="3">
        <v>230</v>
      </c>
      <c r="L195" s="2">
        <v>7.0039999999999996</v>
      </c>
      <c r="M195" s="2">
        <f t="shared" si="91"/>
        <v>2.0760000000000002E-3</v>
      </c>
      <c r="N195" s="2">
        <v>7.8899999999999998E-2</v>
      </c>
      <c r="O195" s="2">
        <v>512.79999999999995</v>
      </c>
      <c r="P195" s="2">
        <v>929.6</v>
      </c>
      <c r="Q195" s="2">
        <v>4.7729999999999997</v>
      </c>
      <c r="R195" s="2">
        <v>6.585</v>
      </c>
      <c r="S195" s="2">
        <v>2.73</v>
      </c>
      <c r="T195" s="2">
        <v>1.03</v>
      </c>
      <c r="U195" s="4">
        <v>0.11899999999999999</v>
      </c>
      <c r="W195" s="2">
        <v>2.0760000000000001</v>
      </c>
    </row>
    <row r="196" spans="1:23" x14ac:dyDescent="0.3">
      <c r="B196" s="2">
        <v>250</v>
      </c>
      <c r="C196" s="2">
        <f t="shared" si="88"/>
        <v>448.22949350067239</v>
      </c>
      <c r="D196" s="2">
        <f t="shared" si="89"/>
        <v>2991</v>
      </c>
      <c r="E196" s="2">
        <v>0.106</v>
      </c>
      <c r="F196" s="2">
        <v>0.82</v>
      </c>
      <c r="G196" s="2">
        <f t="shared" si="90"/>
        <v>8.2000000000000001E-5</v>
      </c>
      <c r="H196" s="2">
        <v>13.01</v>
      </c>
      <c r="I196" s="2">
        <v>2.2309999999999999E-3</v>
      </c>
      <c r="K196" s="3">
        <v>250</v>
      </c>
      <c r="L196" s="2">
        <v>13.01</v>
      </c>
      <c r="M196" s="2">
        <f t="shared" si="91"/>
        <v>2.2309999999999999E-3</v>
      </c>
      <c r="N196" s="2">
        <v>4.2299999999999997E-2</v>
      </c>
      <c r="O196" s="2">
        <v>569.9</v>
      </c>
      <c r="P196" s="2">
        <v>941.9</v>
      </c>
      <c r="Q196" s="2">
        <v>5.0060000000000002</v>
      </c>
      <c r="R196" s="2">
        <v>6.4930000000000003</v>
      </c>
      <c r="S196" s="2">
        <v>2.9910000000000001</v>
      </c>
      <c r="T196" s="2">
        <v>0.82</v>
      </c>
      <c r="U196" s="4">
        <v>0.106</v>
      </c>
      <c r="W196" s="2">
        <v>2.2309999999999999</v>
      </c>
    </row>
    <row r="197" spans="1:23" x14ac:dyDescent="0.3">
      <c r="B197" s="2">
        <v>270</v>
      </c>
      <c r="C197" s="2">
        <f t="shared" si="88"/>
        <v>407.83034257748773</v>
      </c>
      <c r="D197" s="2">
        <f t="shared" si="89"/>
        <v>3511</v>
      </c>
      <c r="E197" s="2">
        <v>9.1999999999999998E-2</v>
      </c>
      <c r="F197" s="2">
        <v>0.64</v>
      </c>
      <c r="G197" s="2">
        <f t="shared" si="90"/>
        <v>6.4000000000000011E-5</v>
      </c>
      <c r="H197" s="2">
        <v>22.1</v>
      </c>
      <c r="I197" s="2">
        <v>2.4520000000000002E-3</v>
      </c>
      <c r="K197" s="3">
        <v>270</v>
      </c>
      <c r="L197" s="2">
        <v>22.1</v>
      </c>
      <c r="M197" s="2">
        <f t="shared" si="91"/>
        <v>2.4520000000000002E-3</v>
      </c>
      <c r="N197" s="2">
        <v>2.3699999999999999E-2</v>
      </c>
      <c r="O197" s="2">
        <v>633.6</v>
      </c>
      <c r="P197" s="2">
        <v>946.4</v>
      </c>
      <c r="Q197" s="2">
        <v>5.2329999999999997</v>
      </c>
      <c r="R197" s="2">
        <v>6.3920000000000003</v>
      </c>
      <c r="S197" s="2">
        <v>3.5110000000000001</v>
      </c>
      <c r="T197" s="2">
        <v>0.64</v>
      </c>
      <c r="U197" s="4">
        <v>9.1999999999999998E-2</v>
      </c>
      <c r="W197" s="2">
        <v>2.452</v>
      </c>
    </row>
    <row r="198" spans="1:23" x14ac:dyDescent="0.3">
      <c r="B198" s="2">
        <v>290</v>
      </c>
      <c r="C198" s="2">
        <f t="shared" si="88"/>
        <v>351.24692658939233</v>
      </c>
      <c r="D198" s="2">
        <f t="shared" si="89"/>
        <v>5089</v>
      </c>
      <c r="E198" s="2">
        <v>7.8E-2</v>
      </c>
      <c r="F198" s="2">
        <v>0.44</v>
      </c>
      <c r="G198" s="2">
        <f t="shared" si="90"/>
        <v>4.4000000000000006E-5</v>
      </c>
      <c r="H198" s="2">
        <v>35.14</v>
      </c>
      <c r="I198" s="2">
        <v>2.8470000000000001E-3</v>
      </c>
      <c r="K198" s="3">
        <v>290</v>
      </c>
      <c r="L198" s="2">
        <v>35.14</v>
      </c>
      <c r="M198" s="2">
        <f t="shared" si="91"/>
        <v>2.8470000000000001E-3</v>
      </c>
      <c r="N198" s="2">
        <v>1.29E-2</v>
      </c>
      <c r="O198" s="2">
        <v>709.8</v>
      </c>
      <c r="P198" s="2">
        <v>934.7</v>
      </c>
      <c r="Q198" s="2">
        <v>5.5019999999999998</v>
      </c>
      <c r="R198" s="2">
        <v>6.2779999999999996</v>
      </c>
      <c r="S198" s="2">
        <v>5.0890000000000004</v>
      </c>
      <c r="T198" s="2">
        <v>0.44</v>
      </c>
      <c r="U198" s="4">
        <v>7.8E-2</v>
      </c>
      <c r="W198" s="2">
        <v>2.847</v>
      </c>
    </row>
    <row r="199" spans="1:23" ht="15" thickBot="1" x14ac:dyDescent="0.35">
      <c r="B199" s="2">
        <v>305.3</v>
      </c>
      <c r="C199" s="2">
        <f t="shared" si="88"/>
        <v>204.45716622367613</v>
      </c>
      <c r="D199" s="2">
        <f t="shared" si="89"/>
        <v>0</v>
      </c>
      <c r="E199" s="2">
        <v>0</v>
      </c>
      <c r="F199" s="2">
        <v>0</v>
      </c>
      <c r="G199" s="2">
        <f t="shared" si="90"/>
        <v>0</v>
      </c>
      <c r="H199" s="2">
        <v>11.72</v>
      </c>
      <c r="I199" s="6">
        <v>4.8910000000000004E-3</v>
      </c>
      <c r="K199" s="5">
        <v>305.3</v>
      </c>
      <c r="L199" s="6">
        <v>48.71</v>
      </c>
      <c r="M199" s="2">
        <f t="shared" si="91"/>
        <v>4.8910000000000004E-3</v>
      </c>
      <c r="N199" s="6">
        <v>4.7999999999999996E-3</v>
      </c>
      <c r="O199" s="6">
        <v>841.2</v>
      </c>
      <c r="P199" s="6">
        <v>841.2</v>
      </c>
      <c r="Q199" s="6">
        <v>5.9189999999999996</v>
      </c>
      <c r="R199" s="6">
        <v>5.9189999999999996</v>
      </c>
      <c r="S199" s="6">
        <v>0</v>
      </c>
      <c r="T199" s="6">
        <v>0</v>
      </c>
      <c r="U199" s="7">
        <v>0</v>
      </c>
      <c r="W199" s="6">
        <v>4.891</v>
      </c>
    </row>
    <row r="200" spans="1:23" x14ac:dyDescent="0.3">
      <c r="A200" s="70" t="s">
        <v>52</v>
      </c>
      <c r="B200" s="71"/>
      <c r="C200" s="71"/>
      <c r="D200" s="71"/>
      <c r="E200" s="71"/>
      <c r="F200" s="71"/>
      <c r="G200" s="71"/>
      <c r="H200" s="71"/>
      <c r="I200" s="71"/>
    </row>
    <row r="201" spans="1:23" x14ac:dyDescent="0.3">
      <c r="A201" s="34"/>
      <c r="B201" s="35" t="s">
        <v>27</v>
      </c>
      <c r="C201" s="35" t="s">
        <v>30</v>
      </c>
      <c r="D201" s="35" t="s">
        <v>2</v>
      </c>
      <c r="E201" s="35" t="s">
        <v>3</v>
      </c>
      <c r="F201" s="35"/>
      <c r="G201" s="36" t="s">
        <v>34</v>
      </c>
      <c r="H201" s="32" t="s">
        <v>33</v>
      </c>
      <c r="I201" s="31" t="s">
        <v>31</v>
      </c>
      <c r="K201" s="42" t="s">
        <v>41</v>
      </c>
      <c r="L201" s="34" t="s">
        <v>42</v>
      </c>
      <c r="M201" s="34" t="s">
        <v>43</v>
      </c>
      <c r="N201" s="34" t="s">
        <v>44</v>
      </c>
      <c r="O201" s="34" t="s">
        <v>45</v>
      </c>
      <c r="P201" s="34" t="s">
        <v>46</v>
      </c>
      <c r="Q201" s="34" t="s">
        <v>47</v>
      </c>
      <c r="R201" s="34" t="s">
        <v>48</v>
      </c>
      <c r="S201" s="34" t="s">
        <v>49</v>
      </c>
      <c r="T201" s="34" t="s">
        <v>50</v>
      </c>
      <c r="U201" s="43" t="s">
        <v>3</v>
      </c>
    </row>
    <row r="202" spans="1:23" x14ac:dyDescent="0.3">
      <c r="B202">
        <v>100</v>
      </c>
      <c r="C202" s="2">
        <f>1/I202</f>
        <v>1862.1973929236497</v>
      </c>
      <c r="D202" s="2">
        <f>S202*1000</f>
        <v>887</v>
      </c>
      <c r="E202" s="2">
        <v>0.13600000000000001</v>
      </c>
      <c r="F202" s="2">
        <v>0</v>
      </c>
      <c r="G202" s="2">
        <f>F202*POWER(10,-4)</f>
        <v>0</v>
      </c>
      <c r="H202" s="2">
        <v>8.8999999999999999E-3</v>
      </c>
      <c r="I202" s="2">
        <f>5.37*POWER(10,-4)</f>
        <v>5.3700000000000004E-4</v>
      </c>
      <c r="K202">
        <v>100</v>
      </c>
      <c r="L202">
        <v>8.8999999999999999E-3</v>
      </c>
      <c r="M202">
        <f>5.37*POWER(10,-4)</f>
        <v>5.3700000000000004E-4</v>
      </c>
      <c r="N202">
        <v>10.77</v>
      </c>
      <c r="O202">
        <v>495.8</v>
      </c>
      <c r="P202">
        <v>648.4</v>
      </c>
      <c r="Q202">
        <v>5.4870000000000001</v>
      </c>
      <c r="R202">
        <v>7.0030000000000001</v>
      </c>
      <c r="S202">
        <v>0.88700000000000001</v>
      </c>
      <c r="U202">
        <v>0.13600000000000001</v>
      </c>
    </row>
    <row r="203" spans="1:23" x14ac:dyDescent="0.3">
      <c r="B203">
        <v>120</v>
      </c>
      <c r="C203" s="2">
        <f t="shared" ref="C203:C208" si="92">1/I203</f>
        <v>1764.2907551164433</v>
      </c>
      <c r="D203" s="2">
        <f t="shared" ref="D203:D208" si="93">S203*1000</f>
        <v>890</v>
      </c>
      <c r="E203" s="2">
        <v>0.11899999999999999</v>
      </c>
      <c r="F203" s="2">
        <v>0</v>
      </c>
      <c r="G203" s="2">
        <f t="shared" ref="G203:G208" si="94">F203*POWER(10,-4)</f>
        <v>0</v>
      </c>
      <c r="H203" s="2">
        <v>9.2399999999999996E-2</v>
      </c>
      <c r="I203" s="2">
        <f>5.668*POWER(10,-4)</f>
        <v>5.6680000000000001E-4</v>
      </c>
      <c r="K203">
        <v>120</v>
      </c>
      <c r="L203">
        <v>9.2399999999999996E-2</v>
      </c>
      <c r="M203">
        <f>5.668*POWER(10,-4)</f>
        <v>5.6680000000000001E-4</v>
      </c>
      <c r="N203">
        <v>1.228</v>
      </c>
      <c r="O203">
        <v>510.4</v>
      </c>
      <c r="P203">
        <v>657.1</v>
      </c>
      <c r="Q203">
        <v>5.6239999999999997</v>
      </c>
      <c r="R203">
        <v>6.8470000000000004</v>
      </c>
      <c r="S203">
        <v>0.89</v>
      </c>
      <c r="U203">
        <v>0.11899999999999999</v>
      </c>
    </row>
    <row r="204" spans="1:23" x14ac:dyDescent="0.3">
      <c r="B204">
        <v>140</v>
      </c>
      <c r="C204" s="2">
        <f t="shared" si="92"/>
        <v>1661.681621801263</v>
      </c>
      <c r="D204" s="2">
        <f t="shared" si="93"/>
        <v>904</v>
      </c>
      <c r="E204" s="2">
        <v>0.104</v>
      </c>
      <c r="F204" s="2">
        <v>3.56</v>
      </c>
      <c r="G204" s="2">
        <f t="shared" si="94"/>
        <v>3.5600000000000003E-4</v>
      </c>
      <c r="H204" s="2">
        <v>0.69010000000000005</v>
      </c>
      <c r="I204" s="2">
        <f>6.018*POWER(10,-4)</f>
        <v>6.0179999999999999E-4</v>
      </c>
      <c r="K204">
        <v>140</v>
      </c>
      <c r="L204">
        <v>0.69010000000000005</v>
      </c>
      <c r="M204">
        <f>6.018*POWER(10,-4)</f>
        <v>6.0179999999999999E-4</v>
      </c>
      <c r="N204">
        <v>0.1855</v>
      </c>
      <c r="O204">
        <v>527.70000000000005</v>
      </c>
      <c r="P204">
        <v>664.8</v>
      </c>
      <c r="Q204">
        <v>5.7569999999999997</v>
      </c>
      <c r="R204">
        <v>6.7359999999999998</v>
      </c>
      <c r="S204">
        <v>0.90400000000000003</v>
      </c>
      <c r="T204">
        <v>3.56</v>
      </c>
      <c r="U204">
        <v>0.104</v>
      </c>
    </row>
    <row r="205" spans="1:23" x14ac:dyDescent="0.3">
      <c r="B205">
        <v>160</v>
      </c>
      <c r="C205" s="2">
        <f t="shared" si="92"/>
        <v>1547.9876160990711</v>
      </c>
      <c r="D205" s="2">
        <f t="shared" si="93"/>
        <v>975</v>
      </c>
      <c r="E205" s="2">
        <v>8.8999999999999996E-2</v>
      </c>
      <c r="F205" s="2">
        <v>3.03</v>
      </c>
      <c r="G205" s="2">
        <f t="shared" si="94"/>
        <v>3.0299999999999999E-4</v>
      </c>
      <c r="H205" s="2">
        <v>2.5979999999999999</v>
      </c>
      <c r="I205" s="2">
        <f>6.46*POWER(10,-4)</f>
        <v>6.4599999999999998E-4</v>
      </c>
      <c r="K205">
        <v>160</v>
      </c>
      <c r="L205">
        <v>2.5979999999999999</v>
      </c>
      <c r="M205">
        <f>6.46*POWER(10,-4)</f>
        <v>6.4599999999999998E-4</v>
      </c>
      <c r="N205">
        <v>5.3199999999999997E-2</v>
      </c>
      <c r="O205">
        <v>549.4</v>
      </c>
      <c r="P205">
        <v>671.4</v>
      </c>
      <c r="Q205">
        <v>5.8849999999999998</v>
      </c>
      <c r="R205">
        <v>6.6619999999999999</v>
      </c>
      <c r="S205">
        <v>0.97499999999999998</v>
      </c>
      <c r="T205">
        <v>3.03</v>
      </c>
      <c r="U205">
        <v>8.8999999999999996E-2</v>
      </c>
    </row>
    <row r="206" spans="1:23" x14ac:dyDescent="0.3">
      <c r="B206">
        <v>180</v>
      </c>
      <c r="C206" s="2">
        <f t="shared" si="92"/>
        <v>1417.4344436569809</v>
      </c>
      <c r="D206" s="2">
        <f t="shared" si="93"/>
        <v>1104</v>
      </c>
      <c r="E206" s="2">
        <v>7.1999999999999995E-2</v>
      </c>
      <c r="F206" s="2">
        <v>2.59</v>
      </c>
      <c r="G206" s="2">
        <f t="shared" si="94"/>
        <v>2.5900000000000001E-4</v>
      </c>
      <c r="H206" s="2">
        <v>7.0670000000000002</v>
      </c>
      <c r="I206" s="2">
        <f>7.055*POWER(10,-4)</f>
        <v>7.0549999999999996E-4</v>
      </c>
      <c r="K206">
        <v>180</v>
      </c>
      <c r="L206">
        <v>7.0670000000000002</v>
      </c>
      <c r="M206">
        <f>7.055*POWER(10,-4)</f>
        <v>7.0549999999999996E-4</v>
      </c>
      <c r="N206">
        <v>0.02</v>
      </c>
      <c r="O206">
        <v>568.20000000000005</v>
      </c>
      <c r="P206">
        <v>676.1</v>
      </c>
      <c r="Q206">
        <v>6.0069999999999997</v>
      </c>
      <c r="R206">
        <v>6.6070000000000002</v>
      </c>
      <c r="S206">
        <v>1.1040000000000001</v>
      </c>
      <c r="T206">
        <v>2.59</v>
      </c>
      <c r="U206">
        <v>7.1999999999999995E-2</v>
      </c>
    </row>
    <row r="207" spans="1:23" x14ac:dyDescent="0.3">
      <c r="B207">
        <v>200</v>
      </c>
      <c r="C207" s="2">
        <f t="shared" si="92"/>
        <v>1256.7550584391101</v>
      </c>
      <c r="D207" s="2">
        <f t="shared" si="93"/>
        <v>1334</v>
      </c>
      <c r="E207" s="2">
        <v>5.7000000000000002E-2</v>
      </c>
      <c r="F207" s="2">
        <v>2.19</v>
      </c>
      <c r="G207" s="2">
        <f t="shared" si="94"/>
        <v>2.1900000000000001E-4</v>
      </c>
      <c r="H207" s="2">
        <v>15.531000000000001</v>
      </c>
      <c r="I207" s="2">
        <f>7.957*POWER(10,-4)</f>
        <v>7.9569999999999999E-4</v>
      </c>
      <c r="K207">
        <v>200</v>
      </c>
      <c r="L207">
        <v>15.531000000000001</v>
      </c>
      <c r="M207">
        <f>7.957*POWER(10,-4)</f>
        <v>7.9569999999999999E-4</v>
      </c>
      <c r="N207">
        <v>8.6999999999999994E-3</v>
      </c>
      <c r="O207">
        <v>591</v>
      </c>
      <c r="P207">
        <v>677.8</v>
      </c>
      <c r="Q207">
        <v>6.1239999999999997</v>
      </c>
      <c r="R207">
        <v>6.5579999999999998</v>
      </c>
      <c r="S207">
        <v>1.3340000000000001</v>
      </c>
      <c r="T207">
        <v>2.19</v>
      </c>
      <c r="U207">
        <v>5.7000000000000002E-2</v>
      </c>
    </row>
    <row r="208" spans="1:23" x14ac:dyDescent="0.3">
      <c r="B208">
        <v>220</v>
      </c>
      <c r="C208" s="2">
        <f t="shared" si="92"/>
        <v>1006.9479407914611</v>
      </c>
      <c r="D208" s="2">
        <f t="shared" si="93"/>
        <v>1730</v>
      </c>
      <c r="E208" s="2">
        <v>4.2000000000000003E-2</v>
      </c>
      <c r="F208" s="2">
        <v>1.85</v>
      </c>
      <c r="G208" s="2">
        <f t="shared" si="94"/>
        <v>1.8500000000000002E-4</v>
      </c>
      <c r="H208" s="2">
        <v>29.268999999999998</v>
      </c>
      <c r="I208" s="2">
        <f>9.931*POWER(10,-4)</f>
        <v>9.9310000000000002E-4</v>
      </c>
      <c r="K208">
        <v>220</v>
      </c>
      <c r="L208">
        <v>29.268999999999998</v>
      </c>
      <c r="M208">
        <f>9.931*POWER(10,-4)</f>
        <v>9.9310000000000002E-4</v>
      </c>
      <c r="N208">
        <v>3.5999999999999999E-3</v>
      </c>
      <c r="O208">
        <v>618.5</v>
      </c>
      <c r="P208">
        <v>671.4</v>
      </c>
      <c r="Q208">
        <v>6.2329999999999997</v>
      </c>
      <c r="R208">
        <v>6.49</v>
      </c>
      <c r="S208">
        <v>1.73</v>
      </c>
      <c r="T208">
        <v>1.85</v>
      </c>
      <c r="U208">
        <v>4.2000000000000003E-2</v>
      </c>
    </row>
    <row r="209" spans="1:21" x14ac:dyDescent="0.3">
      <c r="A209" s="70" t="s">
        <v>53</v>
      </c>
      <c r="B209" s="71"/>
      <c r="C209" s="71"/>
      <c r="D209" s="71"/>
      <c r="E209" s="71"/>
      <c r="F209" s="71"/>
      <c r="G209" s="71"/>
      <c r="H209" s="71"/>
      <c r="I209" s="71"/>
    </row>
    <row r="210" spans="1:21" x14ac:dyDescent="0.3">
      <c r="A210" s="34"/>
      <c r="B210" s="35" t="s">
        <v>27</v>
      </c>
      <c r="C210" s="35" t="s">
        <v>30</v>
      </c>
      <c r="D210" s="35" t="s">
        <v>2</v>
      </c>
      <c r="E210" s="35" t="s">
        <v>3</v>
      </c>
      <c r="F210" s="35"/>
      <c r="G210" s="36" t="s">
        <v>34</v>
      </c>
      <c r="H210" s="32" t="s">
        <v>33</v>
      </c>
      <c r="I210" s="31" t="s">
        <v>31</v>
      </c>
      <c r="K210" s="42" t="s">
        <v>41</v>
      </c>
      <c r="L210" s="34" t="s">
        <v>42</v>
      </c>
      <c r="M210" s="34" t="s">
        <v>43</v>
      </c>
      <c r="N210" s="34" t="s">
        <v>44</v>
      </c>
      <c r="O210" s="34" t="s">
        <v>45</v>
      </c>
      <c r="P210" s="34" t="s">
        <v>46</v>
      </c>
      <c r="Q210" s="34" t="s">
        <v>47</v>
      </c>
      <c r="R210" s="34" t="s">
        <v>48</v>
      </c>
      <c r="S210" s="34" t="s">
        <v>54</v>
      </c>
      <c r="T210" s="34" t="s">
        <v>50</v>
      </c>
      <c r="U210" s="43" t="s">
        <v>3</v>
      </c>
    </row>
    <row r="211" spans="1:21" x14ac:dyDescent="0.3">
      <c r="B211">
        <v>220</v>
      </c>
      <c r="C211" s="2">
        <f>1/I211</f>
        <v>1166.3167716351761</v>
      </c>
      <c r="D211">
        <v>1761</v>
      </c>
      <c r="E211">
        <v>0.17799999999999999</v>
      </c>
      <c r="F211">
        <v>0</v>
      </c>
      <c r="G211" s="2">
        <f>F211*POWER(10,-4)</f>
        <v>0</v>
      </c>
      <c r="H211">
        <v>5.9960000000000004</v>
      </c>
      <c r="I211">
        <v>8.5740000000000002E-4</v>
      </c>
      <c r="K211">
        <v>220</v>
      </c>
      <c r="L211">
        <v>5.9960000000000004</v>
      </c>
      <c r="M211">
        <v>8.5740000000000002E-4</v>
      </c>
      <c r="N211">
        <v>6.2399999999999997E-2</v>
      </c>
      <c r="O211">
        <v>392.6</v>
      </c>
      <c r="P211">
        <v>733.1</v>
      </c>
      <c r="Q211">
        <v>2.6840000000000002</v>
      </c>
      <c r="R211">
        <v>4.2320000000000002</v>
      </c>
      <c r="S211">
        <v>1761</v>
      </c>
      <c r="T211">
        <v>0</v>
      </c>
      <c r="U211">
        <v>0.17799999999999999</v>
      </c>
    </row>
    <row r="212" spans="1:21" x14ac:dyDescent="0.3">
      <c r="B212">
        <v>230</v>
      </c>
      <c r="C212" s="2">
        <f t="shared" ref="C212:C219" si="95">1/I212</f>
        <v>1129.1779584462511</v>
      </c>
      <c r="D212">
        <v>1879</v>
      </c>
      <c r="E212">
        <v>0.16400000000000001</v>
      </c>
      <c r="F212">
        <v>1.64</v>
      </c>
      <c r="G212" s="2">
        <f t="shared" ref="G212:G219" si="96">F212*POWER(10,-4)</f>
        <v>1.64E-4</v>
      </c>
      <c r="H212">
        <v>8.9350000000000005</v>
      </c>
      <c r="I212">
        <v>8.8560000000000006E-4</v>
      </c>
      <c r="K212">
        <v>230</v>
      </c>
      <c r="L212">
        <v>8.9350000000000005</v>
      </c>
      <c r="M212">
        <v>8.8560000000000006E-4</v>
      </c>
      <c r="N212">
        <v>4.2799999999999998E-2</v>
      </c>
      <c r="O212">
        <v>411.1</v>
      </c>
      <c r="P212">
        <v>736.7</v>
      </c>
      <c r="Q212">
        <v>2.7629999999999999</v>
      </c>
      <c r="R212">
        <v>4.1779999999999999</v>
      </c>
      <c r="S212">
        <v>1879</v>
      </c>
      <c r="T212">
        <v>1.64</v>
      </c>
      <c r="U212">
        <v>0.16400000000000001</v>
      </c>
    </row>
    <row r="213" spans="1:21" x14ac:dyDescent="0.3">
      <c r="B213">
        <v>240</v>
      </c>
      <c r="C213" s="2">
        <f t="shared" si="95"/>
        <v>1089.5619960775766</v>
      </c>
      <c r="D213">
        <v>1933</v>
      </c>
      <c r="E213">
        <v>0.156</v>
      </c>
      <c r="F213">
        <v>1.45</v>
      </c>
      <c r="G213" s="2">
        <f t="shared" si="96"/>
        <v>1.45E-4</v>
      </c>
      <c r="H213">
        <v>12.83</v>
      </c>
      <c r="I213">
        <v>9.1780000000000008E-4</v>
      </c>
      <c r="K213">
        <v>240</v>
      </c>
      <c r="L213">
        <v>12.83</v>
      </c>
      <c r="M213">
        <v>9.1780000000000008E-4</v>
      </c>
      <c r="N213">
        <v>0.03</v>
      </c>
      <c r="O213">
        <v>430.2</v>
      </c>
      <c r="P213">
        <v>738.9</v>
      </c>
      <c r="Q213">
        <v>2.8420000000000001</v>
      </c>
      <c r="R213">
        <v>4.1280000000000001</v>
      </c>
      <c r="S213">
        <v>1933</v>
      </c>
      <c r="T213">
        <v>1.45</v>
      </c>
      <c r="U213">
        <v>0.156</v>
      </c>
    </row>
    <row r="214" spans="1:21" x14ac:dyDescent="0.3">
      <c r="B214">
        <v>250</v>
      </c>
      <c r="C214" s="2">
        <f t="shared" si="95"/>
        <v>1046.6820180029306</v>
      </c>
      <c r="D214">
        <v>1992</v>
      </c>
      <c r="E214">
        <v>0.14000000000000001</v>
      </c>
      <c r="F214">
        <v>1.28</v>
      </c>
      <c r="G214" s="2">
        <f t="shared" si="96"/>
        <v>1.2800000000000002E-4</v>
      </c>
      <c r="H214">
        <v>17.86</v>
      </c>
      <c r="I214">
        <v>9.5540000000000002E-4</v>
      </c>
      <c r="K214">
        <v>250</v>
      </c>
      <c r="L214">
        <v>17.86</v>
      </c>
      <c r="M214">
        <v>9.5540000000000002E-4</v>
      </c>
      <c r="N214">
        <v>2.1399999999999999E-2</v>
      </c>
      <c r="O214">
        <v>450.3</v>
      </c>
      <c r="P214">
        <v>739.6</v>
      </c>
      <c r="Q214">
        <v>2.923</v>
      </c>
      <c r="R214">
        <v>4.0789999999999997</v>
      </c>
      <c r="S214">
        <v>1992</v>
      </c>
      <c r="T214">
        <v>1.28</v>
      </c>
      <c r="U214">
        <v>0.14000000000000001</v>
      </c>
    </row>
    <row r="215" spans="1:21" x14ac:dyDescent="0.3">
      <c r="B215">
        <v>260</v>
      </c>
      <c r="C215" s="2">
        <f t="shared" si="95"/>
        <v>1000</v>
      </c>
      <c r="D215">
        <v>2125</v>
      </c>
      <c r="E215">
        <v>0.128</v>
      </c>
      <c r="F215">
        <v>1.1399999999999999</v>
      </c>
      <c r="G215" s="2">
        <f t="shared" si="96"/>
        <v>1.1399999999999999E-4</v>
      </c>
      <c r="H215">
        <v>24.19</v>
      </c>
      <c r="I215">
        <v>1E-3</v>
      </c>
      <c r="K215">
        <v>260</v>
      </c>
      <c r="L215">
        <v>24.19</v>
      </c>
      <c r="M215">
        <v>1E-3</v>
      </c>
      <c r="N215">
        <v>1.55E-2</v>
      </c>
      <c r="O215">
        <v>471.6</v>
      </c>
      <c r="P215">
        <v>738.7</v>
      </c>
      <c r="Q215">
        <v>3.0049999999999999</v>
      </c>
      <c r="R215">
        <v>4.032</v>
      </c>
      <c r="S215">
        <v>2125</v>
      </c>
      <c r="T215">
        <v>1.1399999999999999</v>
      </c>
      <c r="U215">
        <v>0.128</v>
      </c>
    </row>
    <row r="216" spans="1:21" x14ac:dyDescent="0.3">
      <c r="B216">
        <v>270</v>
      </c>
      <c r="C216" s="2">
        <f t="shared" si="95"/>
        <v>946.96969696969688</v>
      </c>
      <c r="D216">
        <v>2410</v>
      </c>
      <c r="E216">
        <v>0.11600000000000001</v>
      </c>
      <c r="F216">
        <v>1.02</v>
      </c>
      <c r="G216" s="2">
        <f t="shared" si="96"/>
        <v>1.0200000000000001E-4</v>
      </c>
      <c r="H216">
        <v>32.03</v>
      </c>
      <c r="I216">
        <v>1.0560000000000001E-3</v>
      </c>
      <c r="K216">
        <v>270</v>
      </c>
      <c r="L216">
        <v>32.03</v>
      </c>
      <c r="M216">
        <v>1.0560000000000001E-3</v>
      </c>
      <c r="N216">
        <v>1.1299999999999999E-2</v>
      </c>
      <c r="O216">
        <v>494.4</v>
      </c>
      <c r="P216">
        <v>735.6</v>
      </c>
      <c r="Q216">
        <v>3.089</v>
      </c>
      <c r="R216">
        <v>3.9809999999999999</v>
      </c>
      <c r="S216">
        <v>2410</v>
      </c>
      <c r="T216">
        <v>1.02</v>
      </c>
      <c r="U216">
        <v>0.11600000000000001</v>
      </c>
    </row>
    <row r="217" spans="1:21" x14ac:dyDescent="0.3">
      <c r="B217">
        <v>280</v>
      </c>
      <c r="C217" s="2">
        <f t="shared" si="95"/>
        <v>884.95575221238948</v>
      </c>
      <c r="D217">
        <v>2887</v>
      </c>
      <c r="E217">
        <v>0.10199999999999999</v>
      </c>
      <c r="F217">
        <v>0.91</v>
      </c>
      <c r="G217" s="2">
        <f t="shared" si="96"/>
        <v>9.1000000000000003E-5</v>
      </c>
      <c r="H217">
        <v>41.6</v>
      </c>
      <c r="I217">
        <v>1.1299999999999999E-3</v>
      </c>
      <c r="K217">
        <v>280</v>
      </c>
      <c r="L217">
        <v>41.6</v>
      </c>
      <c r="M217">
        <v>1.1299999999999999E-3</v>
      </c>
      <c r="N217">
        <v>8.2000000000000007E-3</v>
      </c>
      <c r="O217">
        <v>519.20000000000005</v>
      </c>
      <c r="P217">
        <v>729.1</v>
      </c>
      <c r="Q217">
        <v>3.1760000000000002</v>
      </c>
      <c r="R217">
        <v>3.9249999999999998</v>
      </c>
      <c r="S217">
        <v>2887</v>
      </c>
      <c r="T217">
        <v>0.91</v>
      </c>
      <c r="U217">
        <v>0.10199999999999999</v>
      </c>
    </row>
    <row r="218" spans="1:21" x14ac:dyDescent="0.3">
      <c r="B218">
        <v>290</v>
      </c>
      <c r="C218" s="2">
        <f t="shared" si="95"/>
        <v>805.80177276389998</v>
      </c>
      <c r="D218">
        <v>3724</v>
      </c>
      <c r="E218">
        <v>8.7999999999999995E-2</v>
      </c>
      <c r="F218">
        <v>0.79</v>
      </c>
      <c r="G218" s="2">
        <f t="shared" si="96"/>
        <v>7.9000000000000009E-5</v>
      </c>
      <c r="H218">
        <v>53.15</v>
      </c>
      <c r="I218">
        <v>1.2410000000000001E-3</v>
      </c>
      <c r="K218">
        <v>290</v>
      </c>
      <c r="L218">
        <v>53.15</v>
      </c>
      <c r="M218">
        <v>1.2410000000000001E-3</v>
      </c>
      <c r="N218">
        <v>5.7999999999999996E-3</v>
      </c>
      <c r="O218">
        <v>547.6</v>
      </c>
      <c r="P218">
        <v>716.9</v>
      </c>
      <c r="Q218">
        <v>3.2709999999999999</v>
      </c>
      <c r="R218">
        <v>3.8540000000000001</v>
      </c>
      <c r="S218">
        <v>3724</v>
      </c>
      <c r="T218">
        <v>0.79</v>
      </c>
      <c r="U218">
        <v>8.7999999999999995E-2</v>
      </c>
    </row>
    <row r="219" spans="1:21" x14ac:dyDescent="0.3">
      <c r="B219">
        <v>300</v>
      </c>
      <c r="C219" s="2">
        <f t="shared" si="95"/>
        <v>680.27210884353747</v>
      </c>
      <c r="D219">
        <v>0</v>
      </c>
      <c r="E219">
        <v>7.3999999999999996E-2</v>
      </c>
      <c r="F219">
        <v>0.6</v>
      </c>
      <c r="G219" s="2">
        <f t="shared" si="96"/>
        <v>6.0000000000000002E-5</v>
      </c>
      <c r="H219">
        <v>67.099999999999994</v>
      </c>
      <c r="I219">
        <v>1.47E-3</v>
      </c>
      <c r="K219">
        <v>300</v>
      </c>
      <c r="L219">
        <v>67.099999999999994</v>
      </c>
      <c r="M219">
        <v>1.47E-3</v>
      </c>
      <c r="N219">
        <v>3.7000000000000002E-3</v>
      </c>
      <c r="O219">
        <v>585.4</v>
      </c>
      <c r="P219">
        <v>690.2</v>
      </c>
      <c r="Q219">
        <v>3.3929999999999998</v>
      </c>
      <c r="R219">
        <v>3.742</v>
      </c>
      <c r="S219">
        <v>0</v>
      </c>
      <c r="T219">
        <v>0.6</v>
      </c>
      <c r="U219">
        <v>7.3999999999999996E-2</v>
      </c>
    </row>
    <row r="220" spans="1:21" ht="14.4" customHeight="1" x14ac:dyDescent="0.3">
      <c r="A220" s="70" t="s">
        <v>55</v>
      </c>
      <c r="B220" s="71"/>
      <c r="C220" s="71"/>
      <c r="D220" s="71"/>
      <c r="E220" s="71"/>
      <c r="F220" s="71"/>
      <c r="G220" s="71"/>
      <c r="H220" s="71"/>
      <c r="I220" s="71"/>
    </row>
    <row r="221" spans="1:21" x14ac:dyDescent="0.3">
      <c r="A221" s="34"/>
      <c r="B221" s="35" t="s">
        <v>27</v>
      </c>
      <c r="C221" s="35" t="s">
        <v>30</v>
      </c>
      <c r="D221" s="35" t="s">
        <v>2</v>
      </c>
      <c r="E221" s="35" t="s">
        <v>3</v>
      </c>
      <c r="F221" s="35"/>
      <c r="G221" s="36" t="s">
        <v>34</v>
      </c>
      <c r="H221" s="32" t="s">
        <v>33</v>
      </c>
      <c r="I221" s="31" t="s">
        <v>31</v>
      </c>
      <c r="K221" s="42" t="s">
        <v>41</v>
      </c>
      <c r="L221" s="34" t="s">
        <v>42</v>
      </c>
      <c r="M221" s="34" t="s">
        <v>43</v>
      </c>
      <c r="N221" s="34" t="s">
        <v>44</v>
      </c>
      <c r="O221" s="34" t="s">
        <v>45</v>
      </c>
      <c r="P221" s="34" t="s">
        <v>46</v>
      </c>
      <c r="Q221" s="34" t="s">
        <v>47</v>
      </c>
      <c r="R221" s="34" t="s">
        <v>48</v>
      </c>
      <c r="S221" s="34" t="s">
        <v>49</v>
      </c>
      <c r="T221" s="34" t="s">
        <v>50</v>
      </c>
      <c r="U221" s="43" t="s">
        <v>3</v>
      </c>
    </row>
    <row r="222" spans="1:21" x14ac:dyDescent="0.3">
      <c r="B222">
        <v>280</v>
      </c>
      <c r="C222" s="2">
        <f>1/I222</f>
        <v>1615.5088852988692</v>
      </c>
      <c r="D222">
        <f>S222*1000</f>
        <v>835</v>
      </c>
      <c r="E222">
        <v>0.1043</v>
      </c>
      <c r="F222">
        <v>1.042E-3</v>
      </c>
      <c r="G222">
        <v>1.042E-3</v>
      </c>
      <c r="H222">
        <v>6.4000000000000001E-2</v>
      </c>
      <c r="I222">
        <v>6.1899999999999998E-4</v>
      </c>
      <c r="K222">
        <v>280</v>
      </c>
      <c r="L222">
        <v>6.4000000000000001E-2</v>
      </c>
      <c r="M222">
        <v>6.1899999999999998E-4</v>
      </c>
      <c r="N222">
        <v>2.4140000000000001</v>
      </c>
      <c r="O222">
        <v>205.5</v>
      </c>
      <c r="P222">
        <v>420.7</v>
      </c>
      <c r="Q222">
        <v>1.018</v>
      </c>
      <c r="R222">
        <v>1.7869999999999999</v>
      </c>
      <c r="S222">
        <v>0.83499999999999996</v>
      </c>
      <c r="T222">
        <v>1.042E-3</v>
      </c>
      <c r="U222">
        <v>0.1043</v>
      </c>
    </row>
    <row r="223" spans="1:21" x14ac:dyDescent="0.3">
      <c r="B223">
        <v>300</v>
      </c>
      <c r="C223" s="2">
        <f t="shared" ref="C223:C235" si="97">1/I223</f>
        <v>1579.7788309636651</v>
      </c>
      <c r="D223">
        <f t="shared" ref="D223:D235" si="98">S223*1000</f>
        <v>853</v>
      </c>
      <c r="E223">
        <v>9.98E-2</v>
      </c>
      <c r="F223">
        <v>7.7399999999999995E-4</v>
      </c>
      <c r="G223">
        <v>7.7399999999999995E-4</v>
      </c>
      <c r="H223">
        <v>0.16500000000000001</v>
      </c>
      <c r="I223">
        <v>6.3299999999999999E-4</v>
      </c>
      <c r="K223">
        <v>300</v>
      </c>
      <c r="L223">
        <v>0.16500000000000001</v>
      </c>
      <c r="M223">
        <v>6.3299999999999999E-4</v>
      </c>
      <c r="N223">
        <v>0.97099999999999997</v>
      </c>
      <c r="O223">
        <v>220.9</v>
      </c>
      <c r="P223">
        <v>430.9</v>
      </c>
      <c r="Q223">
        <v>1.0680000000000001</v>
      </c>
      <c r="R223">
        <v>1.768</v>
      </c>
      <c r="S223">
        <v>0.85299999999999998</v>
      </c>
      <c r="T223">
        <v>7.7399999999999995E-4</v>
      </c>
      <c r="U223">
        <v>9.98E-2</v>
      </c>
    </row>
    <row r="224" spans="1:21" x14ac:dyDescent="0.3">
      <c r="B224">
        <v>320</v>
      </c>
      <c r="C224" s="2">
        <f t="shared" si="97"/>
        <v>1540.8320493066258</v>
      </c>
      <c r="D224">
        <f t="shared" si="98"/>
        <v>874</v>
      </c>
      <c r="E224">
        <v>9.5200000000000007E-2</v>
      </c>
      <c r="F224">
        <v>6.0300000000000002E-4</v>
      </c>
      <c r="G224">
        <v>6.0300000000000002E-4</v>
      </c>
      <c r="H224">
        <v>0.37</v>
      </c>
      <c r="I224">
        <v>6.4899999999999995E-4</v>
      </c>
      <c r="K224">
        <v>320</v>
      </c>
      <c r="L224">
        <v>0.37</v>
      </c>
      <c r="M224">
        <v>6.4899999999999995E-4</v>
      </c>
      <c r="N224">
        <v>0.46300000000000002</v>
      </c>
      <c r="O224">
        <v>236.9</v>
      </c>
      <c r="P224">
        <v>441.3</v>
      </c>
      <c r="Q224">
        <v>1.121</v>
      </c>
      <c r="R224">
        <v>1.76</v>
      </c>
      <c r="S224">
        <v>0.874</v>
      </c>
      <c r="T224">
        <v>6.0300000000000002E-4</v>
      </c>
      <c r="U224">
        <v>9.5200000000000007E-2</v>
      </c>
    </row>
    <row r="225" spans="1:21" x14ac:dyDescent="0.3">
      <c r="B225">
        <v>340</v>
      </c>
      <c r="C225" s="2">
        <f t="shared" si="97"/>
        <v>1501.5015015015015</v>
      </c>
      <c r="D225">
        <f t="shared" si="98"/>
        <v>897</v>
      </c>
      <c r="E225">
        <v>9.0700000000000003E-2</v>
      </c>
      <c r="F225">
        <v>4.86E-4</v>
      </c>
      <c r="G225">
        <v>4.86E-4</v>
      </c>
      <c r="H225">
        <v>0.74299999999999999</v>
      </c>
      <c r="I225">
        <v>6.6600000000000003E-4</v>
      </c>
      <c r="K225">
        <v>340</v>
      </c>
      <c r="L225">
        <v>0.74299999999999999</v>
      </c>
      <c r="M225">
        <v>6.6600000000000003E-4</v>
      </c>
      <c r="N225">
        <v>0.2407</v>
      </c>
      <c r="O225">
        <v>254.5</v>
      </c>
      <c r="P225">
        <v>451.5</v>
      </c>
      <c r="Q225">
        <v>1.1739999999999999</v>
      </c>
      <c r="R225">
        <v>1.754</v>
      </c>
      <c r="S225">
        <v>0.89700000000000002</v>
      </c>
      <c r="T225">
        <v>4.86E-4</v>
      </c>
      <c r="U225">
        <v>9.0700000000000003E-2</v>
      </c>
    </row>
    <row r="226" spans="1:21" x14ac:dyDescent="0.3">
      <c r="B226">
        <v>360</v>
      </c>
      <c r="C226" s="2">
        <f t="shared" si="97"/>
        <v>1461.9883040935672</v>
      </c>
      <c r="D226">
        <f t="shared" si="98"/>
        <v>924</v>
      </c>
      <c r="E226">
        <v>8.6099999999999996E-2</v>
      </c>
      <c r="F226">
        <v>4.0199999999999996E-4</v>
      </c>
      <c r="G226">
        <v>4.0199999999999996E-4</v>
      </c>
      <c r="H226">
        <v>1.361</v>
      </c>
      <c r="I226">
        <v>6.8400000000000004E-4</v>
      </c>
      <c r="K226">
        <v>360</v>
      </c>
      <c r="L226">
        <v>1.361</v>
      </c>
      <c r="M226">
        <v>6.8400000000000004E-4</v>
      </c>
      <c r="N226">
        <v>0.13700000000000001</v>
      </c>
      <c r="O226">
        <v>271.8</v>
      </c>
      <c r="P226">
        <v>461.7</v>
      </c>
      <c r="Q226">
        <v>1.224</v>
      </c>
      <c r="R226">
        <v>1.7509999999999999</v>
      </c>
      <c r="S226">
        <v>0.92400000000000004</v>
      </c>
      <c r="T226">
        <v>4.0199999999999996E-4</v>
      </c>
      <c r="U226">
        <v>8.6099999999999996E-2</v>
      </c>
    </row>
    <row r="227" spans="1:21" x14ac:dyDescent="0.3">
      <c r="B227">
        <v>380</v>
      </c>
      <c r="C227" s="2">
        <f t="shared" si="97"/>
        <v>1420.4545454545455</v>
      </c>
      <c r="D227">
        <f t="shared" si="98"/>
        <v>954</v>
      </c>
      <c r="E227">
        <v>8.1600000000000006E-2</v>
      </c>
      <c r="F227">
        <v>3.3799999999999998E-4</v>
      </c>
      <c r="G227">
        <v>3.3799999999999998E-4</v>
      </c>
      <c r="H227">
        <v>2.327</v>
      </c>
      <c r="I227">
        <v>7.0399999999999998E-4</v>
      </c>
      <c r="K227">
        <v>380</v>
      </c>
      <c r="L227">
        <v>2.327</v>
      </c>
      <c r="M227">
        <v>7.0399999999999998E-4</v>
      </c>
      <c r="N227">
        <v>8.2000000000000003E-2</v>
      </c>
      <c r="O227">
        <v>289.7</v>
      </c>
      <c r="P227">
        <v>471.5</v>
      </c>
      <c r="Q227">
        <v>1.272</v>
      </c>
      <c r="R227">
        <v>1.75</v>
      </c>
      <c r="S227">
        <v>0.95399999999999996</v>
      </c>
      <c r="T227">
        <v>3.3799999999999998E-4</v>
      </c>
      <c r="U227">
        <v>8.1600000000000006E-2</v>
      </c>
    </row>
    <row r="228" spans="1:21" x14ac:dyDescent="0.3">
      <c r="B228">
        <v>400</v>
      </c>
      <c r="C228" s="2">
        <f t="shared" si="97"/>
        <v>1375.5158184319121</v>
      </c>
      <c r="D228">
        <f t="shared" si="98"/>
        <v>987</v>
      </c>
      <c r="E228">
        <v>7.7100000000000002E-2</v>
      </c>
      <c r="F228">
        <v>2.8699999999999998E-4</v>
      </c>
      <c r="G228">
        <v>2.8699999999999998E-4</v>
      </c>
      <c r="H228">
        <v>3.7349999999999999</v>
      </c>
      <c r="I228">
        <v>7.27E-4</v>
      </c>
      <c r="K228">
        <v>400</v>
      </c>
      <c r="L228">
        <v>3.7349999999999999</v>
      </c>
      <c r="M228">
        <v>7.27E-4</v>
      </c>
      <c r="N228">
        <v>5.2499999999999998E-2</v>
      </c>
      <c r="O228">
        <v>307.89999999999998</v>
      </c>
      <c r="P228">
        <v>481.2</v>
      </c>
      <c r="Q228">
        <v>1.319</v>
      </c>
      <c r="R228">
        <v>1.752</v>
      </c>
      <c r="S228">
        <v>0.98699999999999999</v>
      </c>
      <c r="T228">
        <v>2.8699999999999998E-4</v>
      </c>
      <c r="U228">
        <v>7.7100000000000002E-2</v>
      </c>
    </row>
    <row r="229" spans="1:21" x14ac:dyDescent="0.3">
      <c r="B229">
        <v>420</v>
      </c>
      <c r="C229" s="2">
        <f t="shared" si="97"/>
        <v>1328.0212483399735</v>
      </c>
      <c r="D229">
        <f t="shared" si="98"/>
        <v>1034</v>
      </c>
      <c r="E229">
        <v>7.2599999999999998E-2</v>
      </c>
      <c r="F229">
        <v>2.4599999999999996E-4</v>
      </c>
      <c r="G229">
        <v>2.4599999999999996E-4</v>
      </c>
      <c r="H229">
        <v>5.7</v>
      </c>
      <c r="I229">
        <v>7.5299999999999998E-4</v>
      </c>
      <c r="K229">
        <v>420</v>
      </c>
      <c r="L229">
        <v>5.7</v>
      </c>
      <c r="M229">
        <v>7.5299999999999998E-4</v>
      </c>
      <c r="N229">
        <v>3.5000000000000003E-2</v>
      </c>
      <c r="O229">
        <v>326</v>
      </c>
      <c r="P229">
        <v>490.4</v>
      </c>
      <c r="Q229">
        <v>1.363</v>
      </c>
      <c r="R229">
        <v>1.754</v>
      </c>
      <c r="S229">
        <v>1.034</v>
      </c>
      <c r="T229">
        <v>2.4599999999999996E-4</v>
      </c>
      <c r="U229">
        <v>7.2599999999999998E-2</v>
      </c>
    </row>
    <row r="230" spans="1:21" x14ac:dyDescent="0.3">
      <c r="B230">
        <v>440</v>
      </c>
      <c r="C230" s="2">
        <f t="shared" si="97"/>
        <v>1282.051282051282</v>
      </c>
      <c r="D230">
        <f t="shared" si="98"/>
        <v>1094</v>
      </c>
      <c r="E230">
        <v>6.8199999999999997E-2</v>
      </c>
      <c r="F230">
        <v>2.1099999999999998E-4</v>
      </c>
      <c r="G230">
        <v>2.1099999999999998E-4</v>
      </c>
      <c r="H230">
        <v>8.3420000000000005</v>
      </c>
      <c r="I230">
        <v>7.7999999999999999E-4</v>
      </c>
      <c r="K230">
        <v>440</v>
      </c>
      <c r="L230">
        <v>8.3420000000000005</v>
      </c>
      <c r="M230">
        <v>7.7999999999999999E-4</v>
      </c>
      <c r="N230">
        <v>2.4129999999999999E-2</v>
      </c>
      <c r="O230">
        <v>344.3</v>
      </c>
      <c r="P230">
        <v>499.2</v>
      </c>
      <c r="Q230">
        <v>1.405</v>
      </c>
      <c r="R230">
        <v>1.7569999999999999</v>
      </c>
      <c r="S230">
        <v>1.0940000000000001</v>
      </c>
      <c r="T230">
        <v>2.1099999999999998E-4</v>
      </c>
      <c r="U230">
        <v>6.8199999999999997E-2</v>
      </c>
    </row>
    <row r="231" spans="1:21" x14ac:dyDescent="0.3">
      <c r="B231">
        <v>460</v>
      </c>
      <c r="C231" s="2">
        <f t="shared" si="97"/>
        <v>1248.4394506866417</v>
      </c>
      <c r="D231">
        <f t="shared" si="98"/>
        <v>1207</v>
      </c>
      <c r="E231">
        <v>6.3799999999999996E-2</v>
      </c>
      <c r="F231">
        <v>1.7999999999999998E-4</v>
      </c>
      <c r="G231">
        <v>1.7999999999999998E-4</v>
      </c>
      <c r="H231">
        <v>11.792</v>
      </c>
      <c r="I231">
        <v>8.0099999999999995E-4</v>
      </c>
      <c r="K231">
        <v>460</v>
      </c>
      <c r="L231">
        <v>11.792</v>
      </c>
      <c r="M231">
        <v>8.0099999999999995E-4</v>
      </c>
      <c r="N231">
        <v>1.6920000000000001E-2</v>
      </c>
      <c r="O231">
        <v>363.1</v>
      </c>
      <c r="P231">
        <v>507.3</v>
      </c>
      <c r="Q231">
        <v>1.446</v>
      </c>
      <c r="R231">
        <v>1.76</v>
      </c>
      <c r="S231">
        <v>1.2070000000000001</v>
      </c>
      <c r="T231">
        <v>1.7999999999999998E-4</v>
      </c>
      <c r="U231">
        <v>6.3799999999999996E-2</v>
      </c>
    </row>
    <row r="232" spans="1:21" x14ac:dyDescent="0.3">
      <c r="B232">
        <v>480</v>
      </c>
      <c r="C232" s="2">
        <f t="shared" si="97"/>
        <v>1168.2242990654206</v>
      </c>
      <c r="D232">
        <f t="shared" si="98"/>
        <v>1278</v>
      </c>
      <c r="E232">
        <v>5.9400000000000001E-2</v>
      </c>
      <c r="F232">
        <v>1.56E-4</v>
      </c>
      <c r="G232">
        <v>1.56E-4</v>
      </c>
      <c r="H232">
        <v>16.21</v>
      </c>
      <c r="I232">
        <v>8.5599999999999999E-4</v>
      </c>
      <c r="K232">
        <v>480</v>
      </c>
      <c r="L232">
        <v>16.21</v>
      </c>
      <c r="M232">
        <v>8.5599999999999999E-4</v>
      </c>
      <c r="N232">
        <v>1.205E-2</v>
      </c>
      <c r="O232">
        <v>382.6</v>
      </c>
      <c r="P232">
        <v>514.6</v>
      </c>
      <c r="Q232">
        <v>1.4870000000000001</v>
      </c>
      <c r="R232">
        <v>1.762</v>
      </c>
      <c r="S232">
        <v>1.278</v>
      </c>
      <c r="T232">
        <v>1.56E-4</v>
      </c>
      <c r="U232">
        <v>5.9400000000000001E-2</v>
      </c>
    </row>
    <row r="233" spans="1:21" x14ac:dyDescent="0.3">
      <c r="B233">
        <v>500</v>
      </c>
      <c r="C233" s="2">
        <f t="shared" si="97"/>
        <v>116.55011655011654</v>
      </c>
      <c r="D233">
        <f t="shared" si="98"/>
        <v>1375</v>
      </c>
      <c r="E233">
        <v>5.4899999999999997E-2</v>
      </c>
      <c r="F233">
        <v>1.3300000000000001E-4</v>
      </c>
      <c r="G233">
        <v>1.3300000000000001E-4</v>
      </c>
      <c r="H233">
        <v>21.77</v>
      </c>
      <c r="I233">
        <v>8.5800000000000008E-3</v>
      </c>
      <c r="K233">
        <v>500</v>
      </c>
      <c r="L233">
        <v>21.77</v>
      </c>
      <c r="M233">
        <v>8.5800000000000008E-3</v>
      </c>
      <c r="N233">
        <v>8.5800000000000008E-3</v>
      </c>
      <c r="O233">
        <v>402.5</v>
      </c>
      <c r="P233">
        <v>520.20000000000005</v>
      </c>
      <c r="Q233">
        <v>1.526</v>
      </c>
      <c r="R233">
        <v>1.762</v>
      </c>
      <c r="S233">
        <v>1.375</v>
      </c>
      <c r="T233">
        <v>1.3300000000000001E-4</v>
      </c>
      <c r="U233">
        <v>5.4899999999999997E-2</v>
      </c>
    </row>
    <row r="234" spans="1:21" x14ac:dyDescent="0.3">
      <c r="B234">
        <v>520</v>
      </c>
      <c r="C234" s="2">
        <f t="shared" si="97"/>
        <v>1013.1712259371834</v>
      </c>
      <c r="D234">
        <f t="shared" si="98"/>
        <v>1520</v>
      </c>
      <c r="E234">
        <v>0</v>
      </c>
      <c r="F234">
        <v>0</v>
      </c>
      <c r="G234">
        <v>0</v>
      </c>
      <c r="H234">
        <v>28.68</v>
      </c>
      <c r="I234">
        <v>9.8700000000000003E-4</v>
      </c>
      <c r="K234">
        <v>520</v>
      </c>
      <c r="L234">
        <v>28.68</v>
      </c>
      <c r="M234">
        <v>9.8700000000000003E-4</v>
      </c>
      <c r="N234">
        <v>6.0699999999999999E-3</v>
      </c>
      <c r="O234">
        <v>424.3</v>
      </c>
      <c r="P234">
        <v>524.20000000000005</v>
      </c>
      <c r="Q234">
        <v>1.5680000000000001</v>
      </c>
      <c r="R234">
        <v>1.76</v>
      </c>
      <c r="S234">
        <v>1.52</v>
      </c>
      <c r="T234">
        <v>0</v>
      </c>
      <c r="U234">
        <v>0</v>
      </c>
    </row>
    <row r="235" spans="1:21" x14ac:dyDescent="0.3">
      <c r="B235">
        <v>540</v>
      </c>
      <c r="C235" s="2">
        <f t="shared" si="97"/>
        <v>892.0606601248885</v>
      </c>
      <c r="D235">
        <f t="shared" si="98"/>
        <v>0</v>
      </c>
      <c r="E235">
        <v>0</v>
      </c>
      <c r="F235">
        <v>0</v>
      </c>
      <c r="G235">
        <v>0</v>
      </c>
      <c r="H235">
        <v>37.18</v>
      </c>
      <c r="I235">
        <v>1.121E-3</v>
      </c>
      <c r="K235">
        <v>540</v>
      </c>
      <c r="L235">
        <v>37.18</v>
      </c>
      <c r="M235">
        <v>1.121E-3</v>
      </c>
      <c r="N235">
        <v>4.0000000000000001E-3</v>
      </c>
      <c r="O235">
        <v>448.3</v>
      </c>
      <c r="P235">
        <v>522.70000000000005</v>
      </c>
      <c r="Q235">
        <v>1.6140000000000001</v>
      </c>
      <c r="R235">
        <v>1.7490000000000001</v>
      </c>
      <c r="S235">
        <v>0</v>
      </c>
      <c r="T235">
        <v>0</v>
      </c>
      <c r="U235">
        <v>0</v>
      </c>
    </row>
    <row r="236" spans="1:21" x14ac:dyDescent="0.3">
      <c r="A236" s="70" t="s">
        <v>56</v>
      </c>
      <c r="B236" s="71"/>
      <c r="C236" s="71"/>
      <c r="D236" s="71"/>
      <c r="E236" s="71"/>
      <c r="F236" s="71"/>
      <c r="G236" s="71"/>
      <c r="H236" s="71"/>
      <c r="I236" s="71"/>
    </row>
    <row r="237" spans="1:21" x14ac:dyDescent="0.3">
      <c r="A237" s="34"/>
      <c r="B237" s="35" t="s">
        <v>27</v>
      </c>
      <c r="C237" s="35" t="s">
        <v>30</v>
      </c>
      <c r="D237" s="35" t="s">
        <v>2</v>
      </c>
      <c r="E237" s="35" t="s">
        <v>3</v>
      </c>
      <c r="F237" s="35"/>
      <c r="G237" s="36" t="s">
        <v>34</v>
      </c>
      <c r="H237" s="32" t="s">
        <v>33</v>
      </c>
      <c r="I237" s="31" t="s">
        <v>31</v>
      </c>
      <c r="K237" s="42" t="s">
        <v>41</v>
      </c>
      <c r="L237" s="34" t="s">
        <v>42</v>
      </c>
      <c r="M237" s="34" t="s">
        <v>43</v>
      </c>
      <c r="N237" s="34" t="s">
        <v>44</v>
      </c>
      <c r="O237" s="34" t="s">
        <v>45</v>
      </c>
      <c r="P237" s="34" t="s">
        <v>46</v>
      </c>
      <c r="Q237" s="34" t="s">
        <v>47</v>
      </c>
      <c r="R237" s="34" t="s">
        <v>48</v>
      </c>
      <c r="S237" s="34" t="s">
        <v>49</v>
      </c>
      <c r="T237" s="34" t="s">
        <v>50</v>
      </c>
      <c r="U237" s="43" t="s">
        <v>3</v>
      </c>
    </row>
    <row r="238" spans="1:21" x14ac:dyDescent="0.3">
      <c r="B238">
        <v>260</v>
      </c>
      <c r="C238" s="2">
        <f>1/I238</f>
        <v>749.62518740629673</v>
      </c>
      <c r="D238">
        <f>S238*1000</f>
        <v>2109</v>
      </c>
      <c r="E238">
        <v>0.14399999999999999</v>
      </c>
      <c r="F238">
        <v>1.042E-3</v>
      </c>
      <c r="G238">
        <f>T238*POWER(10,-4)</f>
        <v>1.6600000000000002E-3</v>
      </c>
      <c r="H238">
        <v>6.0000000000000002E-5</v>
      </c>
      <c r="I238">
        <v>1.3340000000000001E-3</v>
      </c>
      <c r="K238">
        <v>260</v>
      </c>
      <c r="L238">
        <v>6.0000000000000002E-5</v>
      </c>
      <c r="M238">
        <v>1.3340000000000001E-3</v>
      </c>
      <c r="N238">
        <v>3300</v>
      </c>
      <c r="O238">
        <v>452.7</v>
      </c>
      <c r="P238">
        <v>836.3</v>
      </c>
      <c r="Q238">
        <v>2.6989999999999998</v>
      </c>
      <c r="R238">
        <v>4.12</v>
      </c>
      <c r="S238">
        <v>2.109</v>
      </c>
      <c r="T238">
        <v>16.600000000000001</v>
      </c>
      <c r="U238">
        <v>0.14399999999999999</v>
      </c>
    </row>
    <row r="239" spans="1:21" x14ac:dyDescent="0.3">
      <c r="B239">
        <v>300</v>
      </c>
      <c r="C239" s="2">
        <f t="shared" ref="C239:C247" si="99">1/I239</f>
        <v>724.11296162201302</v>
      </c>
      <c r="D239">
        <f t="shared" ref="D239:D247" si="100">S239*1000</f>
        <v>2217</v>
      </c>
      <c r="E239">
        <v>0.13400000000000001</v>
      </c>
      <c r="F239">
        <v>7.7399999999999995E-4</v>
      </c>
      <c r="G239">
        <f t="shared" ref="G239:G247" si="101">T239*POWER(10,-4)</f>
        <v>8.1999999999999998E-4</v>
      </c>
      <c r="H239">
        <v>1.97E-3</v>
      </c>
      <c r="I239">
        <v>1.3810000000000001E-3</v>
      </c>
      <c r="K239">
        <v>300</v>
      </c>
      <c r="L239">
        <v>1.97E-3</v>
      </c>
      <c r="M239">
        <v>1.3810000000000001E-3</v>
      </c>
      <c r="N239">
        <v>88.74</v>
      </c>
      <c r="O239">
        <v>539</v>
      </c>
      <c r="P239">
        <v>899.2</v>
      </c>
      <c r="Q239">
        <v>3.0070000000000001</v>
      </c>
      <c r="R239">
        <v>4.2</v>
      </c>
      <c r="S239">
        <v>2.2170000000000001</v>
      </c>
      <c r="T239">
        <v>8.1999999999999993</v>
      </c>
      <c r="U239">
        <v>0.13400000000000001</v>
      </c>
    </row>
    <row r="240" spans="1:21" x14ac:dyDescent="0.3">
      <c r="B240">
        <v>340</v>
      </c>
      <c r="C240" s="2">
        <f t="shared" si="99"/>
        <v>693.4812760055479</v>
      </c>
      <c r="D240">
        <f t="shared" si="100"/>
        <v>0</v>
      </c>
      <c r="E240">
        <v>0.124</v>
      </c>
      <c r="F240">
        <v>6.0300000000000002E-4</v>
      </c>
      <c r="G240">
        <f t="shared" si="101"/>
        <v>5.2000000000000006E-4</v>
      </c>
      <c r="H240">
        <v>2.155E-2</v>
      </c>
      <c r="I240">
        <v>1.4419999999999999E-3</v>
      </c>
      <c r="K240">
        <v>340</v>
      </c>
      <c r="L240">
        <v>2.155E-2</v>
      </c>
      <c r="M240">
        <v>1.4419999999999999E-3</v>
      </c>
      <c r="N240">
        <v>8.8829999999999991</v>
      </c>
      <c r="O240">
        <v>631.1</v>
      </c>
      <c r="P240">
        <v>968.9</v>
      </c>
      <c r="Q240">
        <v>3.3029999999999999</v>
      </c>
      <c r="R240">
        <v>4.2960000000000003</v>
      </c>
      <c r="T240">
        <v>5.2</v>
      </c>
      <c r="U240">
        <v>0.124</v>
      </c>
    </row>
    <row r="241" spans="1:21" x14ac:dyDescent="0.3">
      <c r="B241">
        <v>380</v>
      </c>
      <c r="C241" s="2">
        <f t="shared" si="99"/>
        <v>660.0660066006601</v>
      </c>
      <c r="D241">
        <f t="shared" si="100"/>
        <v>0</v>
      </c>
      <c r="E241">
        <v>0.11600000000000001</v>
      </c>
      <c r="F241">
        <v>4.86E-4</v>
      </c>
      <c r="G241">
        <f t="shared" si="101"/>
        <v>3.5200000000000005E-4</v>
      </c>
      <c r="H241">
        <v>0.12479999999999999</v>
      </c>
      <c r="I241">
        <v>1.5149999999999999E-3</v>
      </c>
      <c r="K241">
        <v>380</v>
      </c>
      <c r="L241">
        <v>0.12479999999999999</v>
      </c>
      <c r="M241">
        <v>1.5149999999999999E-3</v>
      </c>
      <c r="N241">
        <v>1.75</v>
      </c>
      <c r="O241">
        <v>730.7</v>
      </c>
      <c r="P241">
        <v>1045</v>
      </c>
      <c r="Q241">
        <v>3.581</v>
      </c>
      <c r="R241">
        <v>4.4080000000000004</v>
      </c>
      <c r="T241">
        <v>3.52</v>
      </c>
      <c r="U241">
        <v>0.11600000000000001</v>
      </c>
    </row>
    <row r="242" spans="1:21" x14ac:dyDescent="0.3">
      <c r="B242">
        <v>420</v>
      </c>
      <c r="C242" s="2">
        <f t="shared" si="99"/>
        <v>628.53551225644253</v>
      </c>
      <c r="D242">
        <f t="shared" si="100"/>
        <v>0</v>
      </c>
      <c r="E242">
        <v>0</v>
      </c>
      <c r="F242">
        <v>4.0199999999999996E-4</v>
      </c>
      <c r="G242">
        <f t="shared" si="101"/>
        <v>2.5399999999999999E-4</v>
      </c>
      <c r="H242">
        <v>0.47889999999999999</v>
      </c>
      <c r="I242">
        <v>1.591E-3</v>
      </c>
      <c r="K242">
        <v>420</v>
      </c>
      <c r="L242">
        <v>0.47889999999999999</v>
      </c>
      <c r="M242">
        <v>1.591E-3</v>
      </c>
      <c r="N242">
        <v>0.49</v>
      </c>
      <c r="O242">
        <v>835.6</v>
      </c>
      <c r="P242">
        <v>1126.2</v>
      </c>
      <c r="Q242">
        <v>3.8420000000000001</v>
      </c>
      <c r="R242">
        <v>4.5339999999999998</v>
      </c>
      <c r="T242">
        <v>2.54</v>
      </c>
    </row>
    <row r="243" spans="1:21" x14ac:dyDescent="0.3">
      <c r="B243">
        <v>460</v>
      </c>
      <c r="C243" s="2">
        <f t="shared" si="99"/>
        <v>594.53032104637339</v>
      </c>
      <c r="D243">
        <f t="shared" si="100"/>
        <v>0</v>
      </c>
      <c r="E243">
        <v>0</v>
      </c>
      <c r="F243">
        <v>3.3799999999999998E-4</v>
      </c>
      <c r="G243">
        <f t="shared" si="101"/>
        <v>0</v>
      </c>
      <c r="H243">
        <v>1.3852</v>
      </c>
      <c r="I243">
        <v>1.6819999999999999E-3</v>
      </c>
      <c r="K243">
        <v>460</v>
      </c>
      <c r="L243">
        <v>1.3852</v>
      </c>
      <c r="M243">
        <v>1.6819999999999999E-3</v>
      </c>
      <c r="N243">
        <v>0.17799999999999999</v>
      </c>
      <c r="O243">
        <v>944.5</v>
      </c>
      <c r="P243">
        <v>1211.4000000000001</v>
      </c>
      <c r="Q243">
        <v>4.0890000000000004</v>
      </c>
      <c r="R243">
        <v>4.67</v>
      </c>
    </row>
    <row r="244" spans="1:21" x14ac:dyDescent="0.3">
      <c r="B244">
        <v>500</v>
      </c>
      <c r="C244" s="2">
        <f t="shared" si="99"/>
        <v>556.48302726766838</v>
      </c>
      <c r="D244">
        <f t="shared" si="100"/>
        <v>0</v>
      </c>
      <c r="E244">
        <v>0</v>
      </c>
      <c r="F244">
        <v>2.8699999999999998E-4</v>
      </c>
      <c r="G244">
        <f t="shared" si="101"/>
        <v>0</v>
      </c>
      <c r="H244">
        <v>3.2690000000000001</v>
      </c>
      <c r="I244">
        <v>1.797E-3</v>
      </c>
      <c r="K244">
        <v>500</v>
      </c>
      <c r="L244">
        <v>3.2690000000000001</v>
      </c>
      <c r="M244">
        <v>1.797E-3</v>
      </c>
      <c r="N244">
        <v>7.5899999999999995E-2</v>
      </c>
      <c r="O244">
        <v>1062.7</v>
      </c>
      <c r="P244">
        <v>1299.4000000000001</v>
      </c>
      <c r="Q244">
        <v>4.335</v>
      </c>
      <c r="R244">
        <v>4.8079999999999998</v>
      </c>
    </row>
    <row r="245" spans="1:21" x14ac:dyDescent="0.3">
      <c r="B245">
        <v>540</v>
      </c>
      <c r="C245" s="2">
        <f t="shared" si="99"/>
        <v>512.29508196721315</v>
      </c>
      <c r="D245">
        <f t="shared" si="100"/>
        <v>0</v>
      </c>
      <c r="E245">
        <v>0</v>
      </c>
      <c r="F245">
        <v>2.4599999999999996E-4</v>
      </c>
      <c r="G245">
        <f t="shared" si="101"/>
        <v>0</v>
      </c>
      <c r="H245">
        <v>6.633</v>
      </c>
      <c r="I245">
        <v>1.952E-3</v>
      </c>
      <c r="K245">
        <v>540</v>
      </c>
      <c r="L245">
        <v>6.633</v>
      </c>
      <c r="M245">
        <v>1.952E-3</v>
      </c>
      <c r="N245">
        <v>3.6900000000000002E-2</v>
      </c>
      <c r="O245">
        <v>1190.0999999999999</v>
      </c>
      <c r="P245">
        <v>1389.5</v>
      </c>
      <c r="Q245">
        <v>4.5730000000000004</v>
      </c>
      <c r="R245">
        <v>4.9489999999999998</v>
      </c>
    </row>
    <row r="246" spans="1:21" x14ac:dyDescent="0.3">
      <c r="B246">
        <v>580</v>
      </c>
      <c r="C246" s="2">
        <f t="shared" si="99"/>
        <v>443.45898004434588</v>
      </c>
      <c r="D246">
        <f t="shared" si="100"/>
        <v>0</v>
      </c>
      <c r="E246">
        <v>0</v>
      </c>
      <c r="F246">
        <v>2.1099999999999998E-4</v>
      </c>
      <c r="G246">
        <f t="shared" si="101"/>
        <v>0</v>
      </c>
      <c r="H246">
        <v>12.16</v>
      </c>
      <c r="I246">
        <v>2.2550000000000001E-3</v>
      </c>
      <c r="K246">
        <v>580</v>
      </c>
      <c r="L246">
        <v>12.16</v>
      </c>
      <c r="M246">
        <v>2.2550000000000001E-3</v>
      </c>
      <c r="N246">
        <v>1.54E-2</v>
      </c>
      <c r="O246">
        <v>1318.5</v>
      </c>
      <c r="P246">
        <v>1468.1</v>
      </c>
      <c r="Q246">
        <v>4.8019999999999996</v>
      </c>
      <c r="R246">
        <v>5.0599999999999996</v>
      </c>
    </row>
    <row r="247" spans="1:21" x14ac:dyDescent="0.3">
      <c r="B247">
        <v>600</v>
      </c>
      <c r="C247" s="2">
        <f t="shared" si="99"/>
        <v>386.39876352395675</v>
      </c>
      <c r="D247">
        <f t="shared" si="100"/>
        <v>0</v>
      </c>
      <c r="E247">
        <v>0</v>
      </c>
      <c r="F247">
        <v>1.7999999999999998E-4</v>
      </c>
      <c r="G247">
        <f t="shared" si="101"/>
        <v>0</v>
      </c>
      <c r="H247">
        <v>16.12</v>
      </c>
      <c r="I247">
        <v>2.588E-3</v>
      </c>
      <c r="K247">
        <v>600</v>
      </c>
      <c r="L247">
        <v>16.12</v>
      </c>
      <c r="M247">
        <v>2.588E-3</v>
      </c>
      <c r="N247">
        <v>9.2999999999999992E-3</v>
      </c>
      <c r="O247">
        <v>1384.5</v>
      </c>
      <c r="P247">
        <v>1495.6</v>
      </c>
      <c r="Q247">
        <v>4.9130000000000003</v>
      </c>
      <c r="R247">
        <v>5.0979999999999999</v>
      </c>
    </row>
    <row r="248" spans="1:21" x14ac:dyDescent="0.3">
      <c r="A248" s="70" t="s">
        <v>57</v>
      </c>
      <c r="B248" s="71"/>
      <c r="C248" s="71"/>
      <c r="D248" s="71"/>
      <c r="E248" s="71"/>
      <c r="F248" s="71"/>
      <c r="G248" s="71"/>
      <c r="H248" s="71"/>
      <c r="I248" s="71"/>
    </row>
    <row r="249" spans="1:21" x14ac:dyDescent="0.3">
      <c r="A249" s="34"/>
      <c r="B249" s="35" t="s">
        <v>27</v>
      </c>
      <c r="C249" s="35" t="s">
        <v>30</v>
      </c>
      <c r="D249" s="35" t="s">
        <v>2</v>
      </c>
      <c r="E249" s="35" t="s">
        <v>3</v>
      </c>
      <c r="F249" s="35"/>
      <c r="G249" s="36" t="s">
        <v>34</v>
      </c>
      <c r="H249" s="32" t="s">
        <v>33</v>
      </c>
      <c r="I249" s="31" t="s">
        <v>31</v>
      </c>
      <c r="K249" s="42" t="s">
        <v>41</v>
      </c>
      <c r="L249" s="34" t="s">
        <v>42</v>
      </c>
      <c r="M249" s="34" t="s">
        <v>43</v>
      </c>
      <c r="N249" s="34" t="s">
        <v>44</v>
      </c>
      <c r="O249" s="34" t="s">
        <v>45</v>
      </c>
      <c r="P249" s="34" t="s">
        <v>46</v>
      </c>
      <c r="Q249" s="34" t="s">
        <v>47</v>
      </c>
      <c r="R249" s="34" t="s">
        <v>48</v>
      </c>
      <c r="S249" s="34" t="s">
        <v>49</v>
      </c>
      <c r="T249" s="34" t="s">
        <v>50</v>
      </c>
      <c r="U249" s="43" t="s">
        <v>3</v>
      </c>
    </row>
    <row r="250" spans="1:21" x14ac:dyDescent="0.3">
      <c r="B250">
        <v>280</v>
      </c>
      <c r="C250" s="2">
        <f>1/I250</f>
        <v>1515.1515151515152</v>
      </c>
      <c r="D250">
        <f>S250*1000</f>
        <v>0</v>
      </c>
      <c r="E250">
        <v>0.12</v>
      </c>
      <c r="F250">
        <v>748</v>
      </c>
      <c r="G250">
        <f>F250*POWER(10,-6)</f>
        <v>7.4799999999999997E-4</v>
      </c>
      <c r="H250">
        <v>0.115</v>
      </c>
      <c r="I250">
        <v>6.6E-4</v>
      </c>
      <c r="K250">
        <v>280</v>
      </c>
      <c r="L250">
        <v>0.115</v>
      </c>
      <c r="M250">
        <v>6.6E-4</v>
      </c>
      <c r="N250">
        <v>1.6890000000000001</v>
      </c>
      <c r="O250">
        <v>-46</v>
      </c>
      <c r="P250">
        <v>219.5</v>
      </c>
      <c r="Q250">
        <v>-0.16500000000000001</v>
      </c>
      <c r="R250">
        <v>0.79800000000000004</v>
      </c>
      <c r="T250">
        <v>748</v>
      </c>
      <c r="U250">
        <v>0.12</v>
      </c>
    </row>
    <row r="251" spans="1:21" x14ac:dyDescent="0.3">
      <c r="B251">
        <v>300</v>
      </c>
      <c r="C251" s="2">
        <f t="shared" ref="C251:C264" si="102">1/I251</f>
        <v>1474.9262536873157</v>
      </c>
      <c r="D251">
        <f t="shared" ref="D251:D264" si="103">S251*1000</f>
        <v>0</v>
      </c>
      <c r="E251">
        <v>0.114</v>
      </c>
      <c r="F251">
        <v>587</v>
      </c>
      <c r="G251">
        <f t="shared" ref="G251:G264" si="104">F251*POWER(10,-6)</f>
        <v>5.8699999999999996E-4</v>
      </c>
      <c r="H251">
        <v>0.29299999999999998</v>
      </c>
      <c r="I251">
        <v>6.78E-4</v>
      </c>
      <c r="K251">
        <v>300</v>
      </c>
      <c r="L251">
        <v>0.29299999999999998</v>
      </c>
      <c r="M251">
        <v>6.78E-4</v>
      </c>
      <c r="N251">
        <v>0.71399999999999997</v>
      </c>
      <c r="O251">
        <v>-32.6</v>
      </c>
      <c r="P251">
        <v>230.6</v>
      </c>
      <c r="Q251">
        <v>-0.105</v>
      </c>
      <c r="R251">
        <v>0.77300000000000002</v>
      </c>
      <c r="T251">
        <v>587</v>
      </c>
      <c r="U251">
        <v>0.114</v>
      </c>
    </row>
    <row r="252" spans="1:21" x14ac:dyDescent="0.3">
      <c r="B252">
        <v>320</v>
      </c>
      <c r="C252" s="2">
        <f t="shared" si="102"/>
        <v>1438.8489208633093</v>
      </c>
      <c r="D252">
        <f t="shared" si="103"/>
        <v>0</v>
      </c>
      <c r="E252">
        <v>0.109</v>
      </c>
      <c r="F252">
        <v>468</v>
      </c>
      <c r="G252">
        <f t="shared" si="104"/>
        <v>4.6799999999999999E-4</v>
      </c>
      <c r="H252">
        <v>0.62</v>
      </c>
      <c r="I252">
        <v>6.9499999999999998E-4</v>
      </c>
      <c r="K252">
        <v>320</v>
      </c>
      <c r="L252">
        <v>0.62</v>
      </c>
      <c r="M252">
        <v>6.9499999999999998E-4</v>
      </c>
      <c r="N252">
        <v>0.35799999999999998</v>
      </c>
      <c r="O252">
        <v>-13.4</v>
      </c>
      <c r="P252">
        <v>241.1</v>
      </c>
      <c r="Q252">
        <v>-4.1000000000000002E-2</v>
      </c>
      <c r="R252">
        <v>0.754</v>
      </c>
      <c r="T252">
        <v>468</v>
      </c>
      <c r="U252">
        <v>0.109</v>
      </c>
    </row>
    <row r="253" spans="1:21" x14ac:dyDescent="0.3">
      <c r="B253">
        <v>340</v>
      </c>
      <c r="C253" s="2">
        <f t="shared" si="102"/>
        <v>1398.6013986013986</v>
      </c>
      <c r="D253">
        <f t="shared" si="103"/>
        <v>0</v>
      </c>
      <c r="E253">
        <v>0.10299999999999999</v>
      </c>
      <c r="F253">
        <v>381</v>
      </c>
      <c r="G253">
        <f t="shared" si="104"/>
        <v>3.8099999999999999E-4</v>
      </c>
      <c r="H253">
        <v>1.224</v>
      </c>
      <c r="I253">
        <v>7.1500000000000003E-4</v>
      </c>
      <c r="K253">
        <v>340</v>
      </c>
      <c r="L253">
        <v>1.224</v>
      </c>
      <c r="M253">
        <v>7.1500000000000003E-4</v>
      </c>
      <c r="N253">
        <v>0.19</v>
      </c>
      <c r="O253">
        <v>5.2</v>
      </c>
      <c r="P253">
        <v>252.1</v>
      </c>
      <c r="Q253">
        <v>1.4999999999999999E-2</v>
      </c>
      <c r="R253">
        <v>0.74099999999999999</v>
      </c>
      <c r="T253">
        <v>381</v>
      </c>
      <c r="U253">
        <v>0.10299999999999999</v>
      </c>
    </row>
    <row r="254" spans="1:21" x14ac:dyDescent="0.3">
      <c r="B254">
        <v>360</v>
      </c>
      <c r="C254" s="2">
        <f t="shared" si="102"/>
        <v>1353.1799729364006</v>
      </c>
      <c r="D254">
        <f t="shared" si="103"/>
        <v>1030</v>
      </c>
      <c r="E254">
        <v>9.5000000000000001E-2</v>
      </c>
      <c r="F254">
        <v>319</v>
      </c>
      <c r="G254">
        <f t="shared" si="104"/>
        <v>3.19E-4</v>
      </c>
      <c r="H254">
        <v>2.2549999999999999</v>
      </c>
      <c r="I254">
        <v>7.3899999999999997E-4</v>
      </c>
      <c r="K254">
        <v>360</v>
      </c>
      <c r="L254">
        <v>2.2549999999999999</v>
      </c>
      <c r="M254">
        <v>7.3899999999999997E-4</v>
      </c>
      <c r="N254">
        <v>0.107</v>
      </c>
      <c r="O254">
        <v>23.3</v>
      </c>
      <c r="P254">
        <v>263</v>
      </c>
      <c r="Q254">
        <v>6.5000000000000002E-2</v>
      </c>
      <c r="R254">
        <v>0.73099999999999998</v>
      </c>
      <c r="S254">
        <v>1.03</v>
      </c>
      <c r="T254">
        <v>319</v>
      </c>
      <c r="U254">
        <v>9.5000000000000001E-2</v>
      </c>
    </row>
    <row r="255" spans="1:21" x14ac:dyDescent="0.3">
      <c r="B255">
        <v>380</v>
      </c>
      <c r="C255" s="2">
        <f t="shared" si="102"/>
        <v>1307.1895424836603</v>
      </c>
      <c r="D255">
        <f t="shared" si="103"/>
        <v>1070</v>
      </c>
      <c r="E255">
        <v>9.2100000000000001E-2</v>
      </c>
      <c r="F255">
        <v>273</v>
      </c>
      <c r="G255">
        <f t="shared" si="104"/>
        <v>2.7299999999999997E-4</v>
      </c>
      <c r="H255">
        <v>3.83</v>
      </c>
      <c r="I255">
        <v>7.6499999999999995E-4</v>
      </c>
      <c r="K255">
        <v>380</v>
      </c>
      <c r="L255">
        <v>3.83</v>
      </c>
      <c r="M255">
        <v>7.6499999999999995E-4</v>
      </c>
      <c r="N255">
        <v>6.5299999999999997E-2</v>
      </c>
      <c r="O255">
        <v>41.7</v>
      </c>
      <c r="P255">
        <v>273.7</v>
      </c>
      <c r="Q255">
        <v>0.114</v>
      </c>
      <c r="R255">
        <v>0.72499999999999998</v>
      </c>
      <c r="S255">
        <v>1.07</v>
      </c>
      <c r="T255">
        <v>273</v>
      </c>
      <c r="U255">
        <v>9.2100000000000001E-2</v>
      </c>
    </row>
    <row r="256" spans="1:21" x14ac:dyDescent="0.3">
      <c r="B256">
        <v>400</v>
      </c>
      <c r="C256" s="2">
        <f t="shared" si="102"/>
        <v>1257.8616352201257</v>
      </c>
      <c r="D256">
        <f t="shared" si="103"/>
        <v>1110</v>
      </c>
      <c r="E256">
        <v>8.6300000000000002E-2</v>
      </c>
      <c r="F256">
        <v>237</v>
      </c>
      <c r="G256">
        <f t="shared" si="104"/>
        <v>2.3699999999999999E-4</v>
      </c>
      <c r="H256">
        <v>6.0389999999999997</v>
      </c>
      <c r="I256">
        <v>7.9500000000000003E-4</v>
      </c>
      <c r="K256">
        <v>400</v>
      </c>
      <c r="L256">
        <v>6.0389999999999997</v>
      </c>
      <c r="M256">
        <v>7.9500000000000003E-4</v>
      </c>
      <c r="N256">
        <v>4.2500000000000003E-2</v>
      </c>
      <c r="O256">
        <v>61.4</v>
      </c>
      <c r="P256">
        <v>284.2</v>
      </c>
      <c r="Q256">
        <v>0.16500000000000001</v>
      </c>
      <c r="R256">
        <v>0.72199999999999998</v>
      </c>
      <c r="S256">
        <v>1.1100000000000001</v>
      </c>
      <c r="T256">
        <v>237</v>
      </c>
      <c r="U256">
        <v>8.6300000000000002E-2</v>
      </c>
    </row>
    <row r="257" spans="1:21" x14ac:dyDescent="0.3">
      <c r="B257">
        <v>420</v>
      </c>
      <c r="C257" s="2">
        <f t="shared" si="102"/>
        <v>1216.5450121654501</v>
      </c>
      <c r="D257">
        <f t="shared" si="103"/>
        <v>1150</v>
      </c>
      <c r="E257">
        <v>8.0799999999999997E-2</v>
      </c>
      <c r="F257">
        <v>206</v>
      </c>
      <c r="G257">
        <f t="shared" si="104"/>
        <v>2.0599999999999999E-4</v>
      </c>
      <c r="H257">
        <v>9.0579999999999998</v>
      </c>
      <c r="I257">
        <v>8.2200000000000003E-4</v>
      </c>
      <c r="K257">
        <v>420</v>
      </c>
      <c r="L257">
        <v>9.0579999999999998</v>
      </c>
      <c r="M257">
        <v>8.2200000000000003E-4</v>
      </c>
      <c r="N257">
        <v>2.8799999999999999E-2</v>
      </c>
      <c r="O257">
        <v>82.8</v>
      </c>
      <c r="P257">
        <v>294.2</v>
      </c>
      <c r="Q257">
        <v>0.217</v>
      </c>
      <c r="R257">
        <v>0.72099999999999997</v>
      </c>
      <c r="S257">
        <v>1.1499999999999999</v>
      </c>
      <c r="T257">
        <v>206</v>
      </c>
      <c r="U257">
        <v>8.0799999999999997E-2</v>
      </c>
    </row>
    <row r="258" spans="1:21" x14ac:dyDescent="0.3">
      <c r="B258">
        <v>440</v>
      </c>
      <c r="C258" s="2">
        <f t="shared" si="102"/>
        <v>1148.105625717566</v>
      </c>
      <c r="D258">
        <f t="shared" si="103"/>
        <v>1210</v>
      </c>
      <c r="E258">
        <v>7.4999999999999997E-2</v>
      </c>
      <c r="F258">
        <v>177</v>
      </c>
      <c r="G258">
        <f t="shared" si="104"/>
        <v>1.7699999999999999E-4</v>
      </c>
      <c r="H258">
        <v>13.39</v>
      </c>
      <c r="I258">
        <v>8.7100000000000003E-4</v>
      </c>
      <c r="K258">
        <v>440</v>
      </c>
      <c r="L258">
        <v>13.39</v>
      </c>
      <c r="M258">
        <v>8.7100000000000003E-4</v>
      </c>
      <c r="N258">
        <v>1.95E-2</v>
      </c>
      <c r="O258">
        <v>106.1</v>
      </c>
      <c r="P258">
        <v>303.60000000000002</v>
      </c>
      <c r="Q258">
        <v>0.27</v>
      </c>
      <c r="R258">
        <v>0.71899999999999997</v>
      </c>
      <c r="S258">
        <v>1.21</v>
      </c>
      <c r="T258">
        <v>177</v>
      </c>
      <c r="U258">
        <v>7.4999999999999997E-2</v>
      </c>
    </row>
    <row r="259" spans="1:21" x14ac:dyDescent="0.3">
      <c r="B259">
        <v>460</v>
      </c>
      <c r="C259" s="2">
        <f t="shared" si="102"/>
        <v>1085.7763300760043</v>
      </c>
      <c r="D259">
        <f t="shared" si="103"/>
        <v>1320</v>
      </c>
      <c r="E259">
        <v>6.9400000000000003E-2</v>
      </c>
      <c r="F259">
        <v>155</v>
      </c>
      <c r="G259">
        <f t="shared" si="104"/>
        <v>1.55E-4</v>
      </c>
      <c r="H259">
        <v>18.8</v>
      </c>
      <c r="I259">
        <v>9.2100000000000005E-4</v>
      </c>
      <c r="K259">
        <v>460</v>
      </c>
      <c r="L259">
        <v>18.8</v>
      </c>
      <c r="M259">
        <v>9.2100000000000005E-4</v>
      </c>
      <c r="N259">
        <v>1.37E-2</v>
      </c>
      <c r="O259">
        <v>131.6</v>
      </c>
      <c r="P259">
        <v>311.2</v>
      </c>
      <c r="Q259">
        <v>0.32500000000000001</v>
      </c>
      <c r="R259">
        <v>0.71599999999999997</v>
      </c>
      <c r="S259">
        <v>1.32</v>
      </c>
      <c r="T259">
        <v>155</v>
      </c>
      <c r="U259">
        <v>6.9400000000000003E-2</v>
      </c>
    </row>
    <row r="260" spans="1:21" x14ac:dyDescent="0.3">
      <c r="B260">
        <v>480</v>
      </c>
      <c r="C260" s="2">
        <f t="shared" si="102"/>
        <v>1020.4081632653061</v>
      </c>
      <c r="D260">
        <f t="shared" si="103"/>
        <v>1430</v>
      </c>
      <c r="E260">
        <v>6.4100000000000004E-2</v>
      </c>
      <c r="F260">
        <v>129.6</v>
      </c>
      <c r="G260">
        <f t="shared" si="104"/>
        <v>1.2959999999999998E-4</v>
      </c>
      <c r="H260">
        <v>26</v>
      </c>
      <c r="I260">
        <v>9.7999999999999997E-4</v>
      </c>
      <c r="K260">
        <v>480</v>
      </c>
      <c r="L260">
        <v>26</v>
      </c>
      <c r="M260">
        <v>9.7999999999999997E-4</v>
      </c>
      <c r="N260">
        <v>9.6200000000000001E-3</v>
      </c>
      <c r="O260">
        <v>157.4</v>
      </c>
      <c r="P260">
        <v>316.5</v>
      </c>
      <c r="Q260">
        <v>0.38</v>
      </c>
      <c r="R260">
        <v>0.71099999999999997</v>
      </c>
      <c r="S260">
        <v>1.43</v>
      </c>
      <c r="T260">
        <v>129.6</v>
      </c>
      <c r="U260">
        <v>6.4100000000000004E-2</v>
      </c>
    </row>
    <row r="261" spans="1:21" x14ac:dyDescent="0.3">
      <c r="B261">
        <v>500</v>
      </c>
      <c r="C261" s="2">
        <f t="shared" si="102"/>
        <v>944.28706326723318</v>
      </c>
      <c r="D261">
        <f t="shared" si="103"/>
        <v>1590</v>
      </c>
      <c r="E261">
        <v>5.8400000000000001E-2</v>
      </c>
      <c r="F261">
        <v>105.5</v>
      </c>
      <c r="G261">
        <f t="shared" si="104"/>
        <v>1.0549999999999999E-4</v>
      </c>
      <c r="H261">
        <v>34.659999999999997</v>
      </c>
      <c r="I261">
        <v>1.059E-3</v>
      </c>
      <c r="K261">
        <v>500</v>
      </c>
      <c r="L261">
        <v>34.659999999999997</v>
      </c>
      <c r="M261">
        <v>1.059E-3</v>
      </c>
      <c r="N261">
        <v>6.7299999999999999E-3</v>
      </c>
      <c r="O261">
        <v>186.2</v>
      </c>
      <c r="P261">
        <v>320.8</v>
      </c>
      <c r="Q261">
        <v>0.436</v>
      </c>
      <c r="R261">
        <v>0.70599999999999996</v>
      </c>
      <c r="S261">
        <v>1.59</v>
      </c>
      <c r="T261">
        <v>105.5</v>
      </c>
      <c r="U261">
        <v>5.8400000000000001E-2</v>
      </c>
    </row>
    <row r="262" spans="1:21" x14ac:dyDescent="0.3">
      <c r="B262">
        <v>520</v>
      </c>
      <c r="C262" s="2">
        <f t="shared" si="102"/>
        <v>838.22296730930429</v>
      </c>
      <c r="D262">
        <f t="shared" si="103"/>
        <v>0</v>
      </c>
      <c r="E262">
        <v>5.1799999999999999E-2</v>
      </c>
      <c r="F262">
        <v>81.2</v>
      </c>
      <c r="G262">
        <f t="shared" si="104"/>
        <v>8.1199999999999995E-5</v>
      </c>
      <c r="H262">
        <v>44.68</v>
      </c>
      <c r="I262">
        <v>1.193E-3</v>
      </c>
      <c r="K262">
        <v>520</v>
      </c>
      <c r="L262">
        <v>44.68</v>
      </c>
      <c r="M262">
        <v>1.193E-3</v>
      </c>
      <c r="N262">
        <v>4.6699999999999997E-3</v>
      </c>
      <c r="O262">
        <v>219.6</v>
      </c>
      <c r="P262">
        <v>321.3</v>
      </c>
      <c r="Q262">
        <v>0.499</v>
      </c>
      <c r="R262">
        <v>0.69399999999999995</v>
      </c>
      <c r="T262">
        <v>81.2</v>
      </c>
      <c r="U262">
        <v>5.1799999999999999E-2</v>
      </c>
    </row>
    <row r="263" spans="1:21" x14ac:dyDescent="0.3">
      <c r="B263">
        <v>530</v>
      </c>
      <c r="C263" s="2">
        <f t="shared" si="102"/>
        <v>753.01204819277109</v>
      </c>
      <c r="D263">
        <f t="shared" si="103"/>
        <v>0</v>
      </c>
      <c r="E263">
        <v>4.6100000000000002E-2</v>
      </c>
      <c r="F263">
        <v>67.7</v>
      </c>
      <c r="G263">
        <f t="shared" si="104"/>
        <v>6.7700000000000006E-5</v>
      </c>
      <c r="H263">
        <v>50.44</v>
      </c>
      <c r="I263">
        <v>1.328E-3</v>
      </c>
      <c r="K263">
        <v>530</v>
      </c>
      <c r="L263">
        <v>50.44</v>
      </c>
      <c r="M263">
        <v>1.328E-3</v>
      </c>
      <c r="N263">
        <v>3.5899999999999999E-3</v>
      </c>
      <c r="O263">
        <v>242.7</v>
      </c>
      <c r="P263">
        <v>315.7</v>
      </c>
      <c r="Q263">
        <v>0.54</v>
      </c>
      <c r="R263">
        <v>0.67800000000000005</v>
      </c>
      <c r="T263">
        <v>67.7</v>
      </c>
      <c r="U263">
        <v>4.6100000000000002E-2</v>
      </c>
    </row>
    <row r="264" spans="1:21" x14ac:dyDescent="0.3">
      <c r="B264">
        <v>536.6</v>
      </c>
      <c r="C264" s="2">
        <f t="shared" si="102"/>
        <v>500</v>
      </c>
      <c r="D264">
        <f t="shared" si="103"/>
        <v>0</v>
      </c>
      <c r="E264">
        <v>0</v>
      </c>
      <c r="F264">
        <v>0</v>
      </c>
      <c r="G264">
        <f t="shared" si="104"/>
        <v>0</v>
      </c>
      <c r="H264">
        <v>54.72</v>
      </c>
      <c r="I264">
        <v>2E-3</v>
      </c>
      <c r="K264">
        <v>536.6</v>
      </c>
      <c r="L264">
        <v>54.72</v>
      </c>
      <c r="M264">
        <v>2E-3</v>
      </c>
      <c r="N264">
        <v>2E-3</v>
      </c>
      <c r="O264">
        <v>284.10000000000002</v>
      </c>
      <c r="P264">
        <v>284.10000000000002</v>
      </c>
      <c r="Q264">
        <v>0.60199999999999998</v>
      </c>
      <c r="R264">
        <v>0.60199999999999998</v>
      </c>
    </row>
    <row r="265" spans="1:21" x14ac:dyDescent="0.3">
      <c r="A265" s="70" t="s">
        <v>58</v>
      </c>
      <c r="B265" s="71"/>
      <c r="C265" s="71"/>
      <c r="D265" s="71"/>
      <c r="E265" s="71"/>
      <c r="F265" s="71"/>
      <c r="G265" s="71"/>
      <c r="H265" s="71"/>
      <c r="I265" s="71"/>
    </row>
    <row r="266" spans="1:21" x14ac:dyDescent="0.3">
      <c r="A266" s="34"/>
      <c r="B266" s="35" t="s">
        <v>27</v>
      </c>
      <c r="C266" s="35" t="s">
        <v>30</v>
      </c>
      <c r="D266" s="35" t="s">
        <v>2</v>
      </c>
      <c r="E266" s="35" t="s">
        <v>3</v>
      </c>
      <c r="F266" s="35"/>
      <c r="G266" s="36" t="s">
        <v>34</v>
      </c>
      <c r="H266" s="32" t="s">
        <v>33</v>
      </c>
      <c r="I266" s="31" t="s">
        <v>31</v>
      </c>
      <c r="K266" s="42" t="s">
        <v>41</v>
      </c>
      <c r="L266" s="34" t="s">
        <v>42</v>
      </c>
      <c r="M266" s="34" t="s">
        <v>43</v>
      </c>
      <c r="N266" s="34" t="s">
        <v>44</v>
      </c>
      <c r="O266" s="34" t="s">
        <v>45</v>
      </c>
      <c r="P266" s="34" t="s">
        <v>46</v>
      </c>
      <c r="Q266" s="34" t="s">
        <v>47</v>
      </c>
      <c r="R266" s="34" t="s">
        <v>48</v>
      </c>
      <c r="S266" s="34" t="s">
        <v>49</v>
      </c>
      <c r="T266" s="34" t="s">
        <v>50</v>
      </c>
      <c r="U266" s="43" t="s">
        <v>3</v>
      </c>
    </row>
    <row r="267" spans="1:21" x14ac:dyDescent="0.3">
      <c r="B267">
        <v>250</v>
      </c>
      <c r="C267" s="2">
        <f>1/I267</f>
        <v>844.59459459459458</v>
      </c>
      <c r="D267" s="2">
        <f>S267*1000</f>
        <v>2113</v>
      </c>
      <c r="E267">
        <v>0.17699999999999999</v>
      </c>
      <c r="F267">
        <v>295</v>
      </c>
      <c r="G267" s="2">
        <f>F267*POWER(10,-6)</f>
        <v>2.9499999999999996E-4</v>
      </c>
      <c r="H267">
        <v>2.7000000000000001E-3</v>
      </c>
      <c r="I267">
        <v>1.1839999999999999E-3</v>
      </c>
      <c r="K267">
        <v>250</v>
      </c>
      <c r="L267">
        <v>2.7000000000000001E-3</v>
      </c>
      <c r="M267">
        <v>1.1839999999999999E-3</v>
      </c>
      <c r="S267">
        <v>2.113</v>
      </c>
      <c r="T267">
        <v>295</v>
      </c>
      <c r="U267">
        <v>0.17699999999999999</v>
      </c>
    </row>
    <row r="268" spans="1:21" x14ac:dyDescent="0.3">
      <c r="B268">
        <v>270</v>
      </c>
      <c r="C268" s="2">
        <f t="shared" ref="C268:C279" si="105">1/I268</f>
        <v>827.81456953642373</v>
      </c>
      <c r="D268" s="2">
        <f t="shared" ref="D268:D277" si="106">S268*1000</f>
        <v>2227</v>
      </c>
      <c r="E268">
        <v>0.17299999999999999</v>
      </c>
      <c r="F268">
        <v>193</v>
      </c>
      <c r="G268" s="2">
        <f t="shared" ref="G268:G279" si="107">F268*POWER(10,-6)</f>
        <v>1.93E-4</v>
      </c>
      <c r="H268">
        <v>1.2800000000000001E-2</v>
      </c>
      <c r="I268">
        <v>1.2080000000000001E-3</v>
      </c>
      <c r="K268">
        <v>270</v>
      </c>
      <c r="L268">
        <v>1.2800000000000001E-2</v>
      </c>
      <c r="M268">
        <v>1.2080000000000001E-3</v>
      </c>
      <c r="S268">
        <v>2.2269999999999999</v>
      </c>
      <c r="T268">
        <v>193</v>
      </c>
      <c r="U268">
        <v>0.17299999999999999</v>
      </c>
    </row>
    <row r="269" spans="1:21" x14ac:dyDescent="0.3">
      <c r="B269">
        <v>290</v>
      </c>
      <c r="C269" s="2">
        <f t="shared" si="105"/>
        <v>811.03000811030017</v>
      </c>
      <c r="D269" s="2">
        <f t="shared" si="106"/>
        <v>2369</v>
      </c>
      <c r="E269">
        <v>0.17</v>
      </c>
      <c r="F269">
        <v>127</v>
      </c>
      <c r="G269" s="2">
        <f t="shared" si="107"/>
        <v>1.27E-4</v>
      </c>
      <c r="H269">
        <v>4.8000000000000001E-2</v>
      </c>
      <c r="I269">
        <v>1.2329999999999999E-3</v>
      </c>
      <c r="K269">
        <v>290</v>
      </c>
      <c r="L269">
        <v>4.8000000000000001E-2</v>
      </c>
      <c r="M269">
        <v>1.2329999999999999E-3</v>
      </c>
      <c r="S269">
        <v>2.3690000000000002</v>
      </c>
      <c r="T269">
        <v>127</v>
      </c>
      <c r="U269">
        <v>0.17</v>
      </c>
    </row>
    <row r="270" spans="1:21" x14ac:dyDescent="0.3">
      <c r="B270">
        <v>310</v>
      </c>
      <c r="C270" s="2">
        <f t="shared" si="105"/>
        <v>793.65079365079362</v>
      </c>
      <c r="D270" s="2">
        <f t="shared" si="106"/>
        <v>2540</v>
      </c>
      <c r="E270">
        <v>0.16500000000000001</v>
      </c>
      <c r="F270">
        <v>86</v>
      </c>
      <c r="G270" s="2">
        <f t="shared" si="107"/>
        <v>8.599999999999999E-5</v>
      </c>
      <c r="H270">
        <v>0.151</v>
      </c>
      <c r="I270">
        <v>1.2600000000000001E-3</v>
      </c>
      <c r="K270">
        <v>310</v>
      </c>
      <c r="L270">
        <v>0.151</v>
      </c>
      <c r="M270">
        <v>1.2600000000000001E-3</v>
      </c>
      <c r="S270">
        <v>2.54</v>
      </c>
      <c r="T270">
        <v>86</v>
      </c>
      <c r="U270">
        <v>0.16500000000000001</v>
      </c>
    </row>
    <row r="271" spans="1:21" x14ac:dyDescent="0.3">
      <c r="B271">
        <v>330</v>
      </c>
      <c r="C271" s="2">
        <f t="shared" si="105"/>
        <v>776.3975155279503</v>
      </c>
      <c r="D271" s="2">
        <f t="shared" si="106"/>
        <v>2750</v>
      </c>
      <c r="E271">
        <v>0.159</v>
      </c>
      <c r="F271">
        <v>61</v>
      </c>
      <c r="G271" s="2">
        <f t="shared" si="107"/>
        <v>6.0999999999999999E-5</v>
      </c>
      <c r="H271">
        <v>0.40600000000000003</v>
      </c>
      <c r="I271">
        <v>1.2880000000000001E-3</v>
      </c>
      <c r="K271">
        <v>330</v>
      </c>
      <c r="L271">
        <v>0.40600000000000003</v>
      </c>
      <c r="M271">
        <v>1.2880000000000001E-3</v>
      </c>
      <c r="S271">
        <v>2.75</v>
      </c>
      <c r="T271">
        <v>61</v>
      </c>
      <c r="U271">
        <v>0.159</v>
      </c>
    </row>
    <row r="272" spans="1:21" x14ac:dyDescent="0.3">
      <c r="B272">
        <v>350</v>
      </c>
      <c r="C272" s="2">
        <f t="shared" si="105"/>
        <v>758.7253414264037</v>
      </c>
      <c r="D272" s="2">
        <f t="shared" si="106"/>
        <v>2990</v>
      </c>
      <c r="E272">
        <v>0.155</v>
      </c>
      <c r="F272">
        <v>45</v>
      </c>
      <c r="G272" s="2">
        <f t="shared" si="107"/>
        <v>4.4999999999999996E-5</v>
      </c>
      <c r="H272">
        <v>0.95599999999999996</v>
      </c>
      <c r="I272">
        <v>1.3179999999999999E-3</v>
      </c>
      <c r="K272">
        <v>350</v>
      </c>
      <c r="L272">
        <v>0.95599999999999996</v>
      </c>
      <c r="M272">
        <v>1.3179999999999999E-3</v>
      </c>
      <c r="N272">
        <v>0.76559999999999995</v>
      </c>
      <c r="O272">
        <v>199.9</v>
      </c>
      <c r="P272">
        <v>1161.9000000000001</v>
      </c>
      <c r="S272">
        <v>2.99</v>
      </c>
      <c r="T272">
        <v>45</v>
      </c>
      <c r="U272">
        <v>0.155</v>
      </c>
    </row>
    <row r="273" spans="1:21" x14ac:dyDescent="0.3">
      <c r="B273">
        <v>370</v>
      </c>
      <c r="C273" s="2">
        <f t="shared" si="105"/>
        <v>736.91967575534272</v>
      </c>
      <c r="D273" s="2">
        <f t="shared" si="106"/>
        <v>3270</v>
      </c>
      <c r="E273">
        <v>0.151</v>
      </c>
      <c r="F273">
        <v>34.200000000000003</v>
      </c>
      <c r="G273" s="2">
        <f t="shared" si="107"/>
        <v>3.4200000000000005E-5</v>
      </c>
      <c r="H273">
        <v>2.0230000000000001</v>
      </c>
      <c r="I273">
        <v>1.3569999999999999E-3</v>
      </c>
      <c r="K273">
        <v>370</v>
      </c>
      <c r="L273">
        <v>2.0230000000000001</v>
      </c>
      <c r="M273">
        <v>1.3569999999999999E-3</v>
      </c>
      <c r="N273">
        <v>0.35549999999999998</v>
      </c>
      <c r="O273">
        <v>262.2</v>
      </c>
      <c r="P273">
        <v>1193.9000000000001</v>
      </c>
      <c r="S273">
        <v>3.27</v>
      </c>
      <c r="T273">
        <v>34.200000000000003</v>
      </c>
      <c r="U273">
        <v>0.151</v>
      </c>
    </row>
    <row r="274" spans="1:21" x14ac:dyDescent="0.3">
      <c r="B274">
        <v>390</v>
      </c>
      <c r="C274" s="2">
        <f t="shared" si="105"/>
        <v>712.75837491090522</v>
      </c>
      <c r="D274" s="2">
        <f t="shared" si="106"/>
        <v>3580</v>
      </c>
      <c r="E274">
        <v>0.14699999999999999</v>
      </c>
      <c r="F274">
        <v>26.1</v>
      </c>
      <c r="G274" s="2">
        <f t="shared" si="107"/>
        <v>2.6100000000000001E-5</v>
      </c>
      <c r="H274">
        <v>3.8969999999999998</v>
      </c>
      <c r="I274">
        <v>1.403E-3</v>
      </c>
      <c r="K274">
        <v>390</v>
      </c>
      <c r="L274">
        <v>3.8969999999999998</v>
      </c>
      <c r="M274">
        <v>1.403E-3</v>
      </c>
      <c r="N274">
        <v>0.18729999999999999</v>
      </c>
      <c r="O274">
        <v>329.1</v>
      </c>
      <c r="P274">
        <v>1221.5</v>
      </c>
      <c r="S274">
        <v>3.58</v>
      </c>
      <c r="T274">
        <v>26.1</v>
      </c>
      <c r="U274">
        <v>0.14699999999999999</v>
      </c>
    </row>
    <row r="275" spans="1:21" x14ac:dyDescent="0.3">
      <c r="B275">
        <v>410</v>
      </c>
      <c r="C275" s="2">
        <f t="shared" si="105"/>
        <v>684.46269678302531</v>
      </c>
      <c r="D275" s="2">
        <f t="shared" si="106"/>
        <v>3990</v>
      </c>
      <c r="E275">
        <v>0.14399999999999999</v>
      </c>
      <c r="F275">
        <v>20</v>
      </c>
      <c r="G275" s="2">
        <f t="shared" si="107"/>
        <v>1.9999999999999998E-5</v>
      </c>
      <c r="H275">
        <v>6.9539999999999997</v>
      </c>
      <c r="I275">
        <v>1.4610000000000001E-3</v>
      </c>
      <c r="K275">
        <v>410</v>
      </c>
      <c r="L275">
        <v>6.9539999999999997</v>
      </c>
      <c r="M275">
        <v>1.4610000000000001E-3</v>
      </c>
      <c r="N275">
        <v>0.10580000000000001</v>
      </c>
      <c r="O275">
        <v>400.8</v>
      </c>
      <c r="P275">
        <v>1244.2</v>
      </c>
      <c r="S275">
        <v>3.99</v>
      </c>
      <c r="T275">
        <v>20</v>
      </c>
      <c r="U275">
        <v>0.14399999999999999</v>
      </c>
    </row>
    <row r="276" spans="1:21" x14ac:dyDescent="0.3">
      <c r="B276">
        <v>430</v>
      </c>
      <c r="C276" s="2">
        <f t="shared" si="105"/>
        <v>652.74151436031332</v>
      </c>
      <c r="D276" s="2">
        <f t="shared" si="106"/>
        <v>4550</v>
      </c>
      <c r="E276">
        <v>0.14000000000000001</v>
      </c>
      <c r="F276">
        <v>15.3</v>
      </c>
      <c r="G276" s="2">
        <f t="shared" si="107"/>
        <v>1.5299999999999999E-5</v>
      </c>
      <c r="H276">
        <v>11.64</v>
      </c>
      <c r="I276">
        <v>1.5319999999999999E-3</v>
      </c>
      <c r="K276">
        <v>430</v>
      </c>
      <c r="L276">
        <v>11.64</v>
      </c>
      <c r="M276">
        <v>1.5319999999999999E-3</v>
      </c>
      <c r="N276">
        <v>6.3100000000000003E-2</v>
      </c>
      <c r="O276">
        <v>472.2</v>
      </c>
      <c r="P276">
        <v>1262.3</v>
      </c>
      <c r="S276">
        <v>4.55</v>
      </c>
      <c r="T276">
        <v>15.3</v>
      </c>
      <c r="U276">
        <v>0.14000000000000001</v>
      </c>
    </row>
    <row r="277" spans="1:21" x14ac:dyDescent="0.3">
      <c r="B277">
        <v>450</v>
      </c>
      <c r="C277" s="2">
        <f t="shared" si="105"/>
        <v>616.14294516327789</v>
      </c>
      <c r="D277" s="2">
        <f t="shared" si="106"/>
        <v>5230</v>
      </c>
      <c r="E277">
        <v>0.13700000000000001</v>
      </c>
      <c r="F277">
        <v>12.5</v>
      </c>
      <c r="G277" s="2">
        <f t="shared" si="107"/>
        <v>1.2499999999999999E-5</v>
      </c>
      <c r="H277">
        <v>18.329999999999998</v>
      </c>
      <c r="I277">
        <v>1.6230000000000001E-3</v>
      </c>
      <c r="K277">
        <v>450</v>
      </c>
      <c r="L277">
        <v>18.329999999999998</v>
      </c>
      <c r="M277">
        <v>1.6230000000000001E-3</v>
      </c>
      <c r="N277">
        <v>3.8899999999999997E-2</v>
      </c>
      <c r="O277">
        <v>557.20000000000005</v>
      </c>
      <c r="P277">
        <v>1274.2</v>
      </c>
      <c r="S277">
        <v>5.23</v>
      </c>
      <c r="T277">
        <v>12.5</v>
      </c>
      <c r="U277">
        <v>0.13700000000000001</v>
      </c>
    </row>
    <row r="278" spans="1:21" x14ac:dyDescent="0.3">
      <c r="B278">
        <v>470</v>
      </c>
      <c r="C278" s="2">
        <f t="shared" si="105"/>
        <v>570.77625570776252</v>
      </c>
      <c r="D278" s="2">
        <f>S278*1000</f>
        <v>0</v>
      </c>
      <c r="E278">
        <v>0</v>
      </c>
      <c r="F278">
        <v>0</v>
      </c>
      <c r="G278" s="2">
        <f t="shared" si="107"/>
        <v>0</v>
      </c>
      <c r="H278">
        <v>27.66</v>
      </c>
      <c r="I278">
        <v>1.7520000000000001E-3</v>
      </c>
      <c r="K278">
        <v>470</v>
      </c>
      <c r="L278">
        <v>27.66</v>
      </c>
      <c r="M278">
        <v>1.7520000000000001E-3</v>
      </c>
      <c r="N278">
        <v>2.4299999999999999E-2</v>
      </c>
      <c r="O278">
        <v>653.70000000000005</v>
      </c>
      <c r="P278">
        <v>1271.0999999999999</v>
      </c>
    </row>
    <row r="279" spans="1:21" x14ac:dyDescent="0.3">
      <c r="B279">
        <v>490</v>
      </c>
      <c r="C279" s="2">
        <f t="shared" si="105"/>
        <v>512.82051282051282</v>
      </c>
      <c r="D279" s="2">
        <f>S279*1000</f>
        <v>0</v>
      </c>
      <c r="E279">
        <v>0</v>
      </c>
      <c r="F279">
        <v>0</v>
      </c>
      <c r="G279" s="2">
        <f t="shared" si="107"/>
        <v>0</v>
      </c>
      <c r="H279">
        <v>40.39</v>
      </c>
      <c r="I279">
        <v>1.9499999999999999E-3</v>
      </c>
      <c r="K279">
        <v>490</v>
      </c>
      <c r="L279">
        <v>40.39</v>
      </c>
      <c r="M279">
        <v>1.9499999999999999E-3</v>
      </c>
      <c r="N279">
        <v>1.4800000000000001E-2</v>
      </c>
      <c r="O279">
        <v>757.7</v>
      </c>
      <c r="P279">
        <v>1250.2</v>
      </c>
    </row>
    <row r="280" spans="1:21" x14ac:dyDescent="0.3">
      <c r="A280" s="70" t="s">
        <v>74</v>
      </c>
      <c r="B280" s="71"/>
      <c r="C280" s="71"/>
      <c r="D280" s="71"/>
      <c r="E280" s="71"/>
      <c r="F280" s="71"/>
      <c r="G280" s="71"/>
      <c r="H280" s="71"/>
      <c r="I280" s="71"/>
    </row>
    <row r="281" spans="1:21" x14ac:dyDescent="0.3">
      <c r="A281" s="34"/>
      <c r="B281" s="35" t="s">
        <v>27</v>
      </c>
      <c r="C281" s="35" t="s">
        <v>30</v>
      </c>
      <c r="D281" s="35" t="s">
        <v>2</v>
      </c>
      <c r="E281" s="35" t="s">
        <v>3</v>
      </c>
      <c r="F281" s="35"/>
      <c r="G281" s="36" t="s">
        <v>34</v>
      </c>
      <c r="H281" s="32" t="s">
        <v>33</v>
      </c>
      <c r="I281" s="31" t="s">
        <v>31</v>
      </c>
      <c r="K281" s="44" t="s">
        <v>59</v>
      </c>
      <c r="L281" s="44" t="s">
        <v>60</v>
      </c>
      <c r="M281" s="44" t="s">
        <v>61</v>
      </c>
      <c r="N281" s="44" t="s">
        <v>62</v>
      </c>
      <c r="O281" s="44" t="s">
        <v>63</v>
      </c>
      <c r="P281" s="44" t="s">
        <v>46</v>
      </c>
      <c r="Q281" s="44" t="s">
        <v>47</v>
      </c>
      <c r="R281" s="44" t="s">
        <v>64</v>
      </c>
      <c r="S281" s="44" t="s">
        <v>65</v>
      </c>
      <c r="T281" s="44" t="s">
        <v>66</v>
      </c>
    </row>
    <row r="282" spans="1:21" x14ac:dyDescent="0.3">
      <c r="B282">
        <v>0.8</v>
      </c>
      <c r="C282" s="2">
        <f>1/I282</f>
        <v>145.13788098693757</v>
      </c>
      <c r="D282" s="2">
        <f>S282*1000</f>
        <v>22</v>
      </c>
      <c r="E282">
        <v>0</v>
      </c>
      <c r="F282">
        <v>0</v>
      </c>
      <c r="G282" s="2">
        <f>F282*POWER(10,-6)</f>
        <v>0</v>
      </c>
      <c r="H282">
        <f>1.475*POWER(10,-5)</f>
        <v>1.4750000000000003E-5</v>
      </c>
      <c r="I282">
        <v>6.8900000000000003E-3</v>
      </c>
      <c r="K282">
        <v>0.8</v>
      </c>
      <c r="L282">
        <f>1.475*POWER(10,-5)</f>
        <v>1.4750000000000003E-5</v>
      </c>
      <c r="M282">
        <v>6.8900000000000003E-3</v>
      </c>
      <c r="N282">
        <v>1125.9000000000001</v>
      </c>
      <c r="O282">
        <v>1.9E-3</v>
      </c>
      <c r="P282">
        <v>19.420000000000002</v>
      </c>
      <c r="Q282">
        <v>4.7000000000000002E-3</v>
      </c>
      <c r="R282">
        <v>23.94</v>
      </c>
      <c r="S282">
        <v>2.1999999999999999E-2</v>
      </c>
      <c r="T282">
        <v>5.21</v>
      </c>
    </row>
    <row r="283" spans="1:21" x14ac:dyDescent="0.3">
      <c r="B283">
        <v>1</v>
      </c>
      <c r="C283" s="2">
        <f t="shared" ref="C283:C291" si="108">1/I283</f>
        <v>145.13788098693757</v>
      </c>
      <c r="D283" s="2">
        <f t="shared" ref="D283:D291" si="109">S283*1000</f>
        <v>100</v>
      </c>
      <c r="E283">
        <v>0</v>
      </c>
      <c r="F283">
        <v>0</v>
      </c>
      <c r="G283" s="2">
        <f t="shared" ref="G283:G291" si="110">F283*POWER(10,-6)</f>
        <v>0</v>
      </c>
      <c r="H283">
        <f>1.557*POWER(10,-4)</f>
        <v>1.5569999999999999E-4</v>
      </c>
      <c r="I283">
        <v>6.8900000000000003E-3</v>
      </c>
      <c r="K283">
        <v>1</v>
      </c>
      <c r="L283">
        <f>1.557*POWER(10,-4)</f>
        <v>1.5569999999999999E-4</v>
      </c>
      <c r="M283">
        <v>6.8900000000000003E-3</v>
      </c>
      <c r="N283">
        <v>133</v>
      </c>
      <c r="O283">
        <v>1.2699999999999999E-2</v>
      </c>
      <c r="P283">
        <v>20.440000000000001</v>
      </c>
      <c r="Q283">
        <v>1.6299999999999999E-2</v>
      </c>
      <c r="R283">
        <v>20.440000000000001</v>
      </c>
      <c r="S283">
        <v>0.1</v>
      </c>
      <c r="T283">
        <v>5.2619999999999996</v>
      </c>
    </row>
    <row r="284" spans="1:21" x14ac:dyDescent="0.3">
      <c r="B284">
        <v>1.5</v>
      </c>
      <c r="C284" s="2">
        <f t="shared" si="108"/>
        <v>145.13788098693757</v>
      </c>
      <c r="D284" s="2">
        <f t="shared" si="109"/>
        <v>1138</v>
      </c>
      <c r="E284">
        <v>0</v>
      </c>
      <c r="F284">
        <v>0</v>
      </c>
      <c r="G284" s="2">
        <f t="shared" si="110"/>
        <v>0</v>
      </c>
      <c r="H284">
        <v>4.7200000000000002E-3</v>
      </c>
      <c r="I284">
        <v>6.8900000000000003E-3</v>
      </c>
      <c r="K284">
        <v>1.5</v>
      </c>
      <c r="L284">
        <v>4.7200000000000002E-3</v>
      </c>
      <c r="M284">
        <v>6.8900000000000003E-3</v>
      </c>
      <c r="N284">
        <v>6.49</v>
      </c>
      <c r="O284">
        <v>0.25430000000000003</v>
      </c>
      <c r="P284">
        <v>22.87</v>
      </c>
      <c r="Q284">
        <v>0.19620000000000001</v>
      </c>
      <c r="R284">
        <v>15.13</v>
      </c>
      <c r="S284">
        <v>1.1379999999999999</v>
      </c>
      <c r="T284">
        <v>5.5739999999999998</v>
      </c>
    </row>
    <row r="285" spans="1:21" x14ac:dyDescent="0.3">
      <c r="B285">
        <v>2</v>
      </c>
      <c r="C285" s="2">
        <f t="shared" si="108"/>
        <v>145.77259475218659</v>
      </c>
      <c r="D285" s="2">
        <f t="shared" si="109"/>
        <v>5187</v>
      </c>
      <c r="E285">
        <v>0</v>
      </c>
      <c r="F285">
        <v>0</v>
      </c>
      <c r="G285" s="2">
        <f t="shared" si="110"/>
        <v>0</v>
      </c>
      <c r="H285">
        <v>3.1289999999999998E-2</v>
      </c>
      <c r="I285">
        <v>6.8599999999999998E-3</v>
      </c>
      <c r="K285">
        <v>2</v>
      </c>
      <c r="L285">
        <v>3.1289999999999998E-2</v>
      </c>
      <c r="M285">
        <v>6.8599999999999998E-3</v>
      </c>
      <c r="N285">
        <v>1.2601</v>
      </c>
      <c r="O285">
        <v>1.6419999999999999</v>
      </c>
      <c r="P285">
        <v>25.04</v>
      </c>
      <c r="Q285">
        <v>0.95779999999999998</v>
      </c>
      <c r="R285">
        <v>12.58</v>
      </c>
      <c r="S285">
        <v>5.1870000000000003</v>
      </c>
      <c r="T285">
        <v>5.9749999999999996</v>
      </c>
    </row>
    <row r="286" spans="1:21" x14ac:dyDescent="0.3">
      <c r="B286">
        <v>2.5</v>
      </c>
      <c r="C286" s="2">
        <f t="shared" si="108"/>
        <v>144.92753623188406</v>
      </c>
      <c r="D286" s="2">
        <f t="shared" si="109"/>
        <v>2284</v>
      </c>
      <c r="E286">
        <v>0</v>
      </c>
      <c r="F286">
        <v>0</v>
      </c>
      <c r="G286" s="2">
        <f t="shared" si="110"/>
        <v>0</v>
      </c>
      <c r="H286">
        <v>1.023E-2</v>
      </c>
      <c r="I286">
        <v>6.8999999999999999E-3</v>
      </c>
      <c r="K286">
        <v>2.5</v>
      </c>
      <c r="L286">
        <v>1.023E-2</v>
      </c>
      <c r="M286">
        <v>6.8999999999999999E-3</v>
      </c>
      <c r="N286">
        <v>0.46079999999999999</v>
      </c>
      <c r="O286">
        <v>3.9220000000000002</v>
      </c>
      <c r="P286">
        <v>27</v>
      </c>
      <c r="Q286">
        <v>1.98</v>
      </c>
      <c r="R286">
        <v>11.17</v>
      </c>
      <c r="S286">
        <v>2.2839999999999998</v>
      </c>
      <c r="T286">
        <v>6.2850000000000001</v>
      </c>
    </row>
    <row r="287" spans="1:21" x14ac:dyDescent="0.3">
      <c r="B287">
        <v>3</v>
      </c>
      <c r="C287" s="2">
        <f t="shared" si="108"/>
        <v>141.44271570014143</v>
      </c>
      <c r="D287" s="2">
        <f t="shared" si="109"/>
        <v>2597</v>
      </c>
      <c r="E287">
        <v>0</v>
      </c>
      <c r="F287">
        <v>0</v>
      </c>
      <c r="G287" s="2">
        <f t="shared" si="110"/>
        <v>0</v>
      </c>
      <c r="H287">
        <v>0.24049999999999999</v>
      </c>
      <c r="I287">
        <v>7.0699999999999999E-3</v>
      </c>
      <c r="K287">
        <v>3</v>
      </c>
      <c r="L287">
        <v>0.24049999999999999</v>
      </c>
      <c r="M287">
        <v>7.0699999999999999E-3</v>
      </c>
      <c r="N287">
        <v>0.2223</v>
      </c>
      <c r="O287">
        <v>5.1950000000000003</v>
      </c>
      <c r="P287">
        <v>28.69</v>
      </c>
      <c r="Q287">
        <v>2.4079999999999999</v>
      </c>
      <c r="R287">
        <v>10.220000000000001</v>
      </c>
      <c r="S287">
        <v>2.597</v>
      </c>
      <c r="T287">
        <v>6.6159999999999997</v>
      </c>
    </row>
    <row r="288" spans="1:21" x14ac:dyDescent="0.3">
      <c r="B288">
        <v>3.5</v>
      </c>
      <c r="C288" s="2">
        <f t="shared" si="108"/>
        <v>136.0544217687075</v>
      </c>
      <c r="D288" s="2">
        <f t="shared" si="109"/>
        <v>3413</v>
      </c>
      <c r="E288">
        <v>0</v>
      </c>
      <c r="F288">
        <v>0</v>
      </c>
      <c r="G288" s="2">
        <f t="shared" si="110"/>
        <v>0</v>
      </c>
      <c r="H288">
        <v>0.47039999999999998</v>
      </c>
      <c r="I288">
        <v>7.3499999999999998E-3</v>
      </c>
      <c r="K288">
        <v>3.5</v>
      </c>
      <c r="L288">
        <v>0.47039999999999998</v>
      </c>
      <c r="M288">
        <v>7.3499999999999998E-3</v>
      </c>
      <c r="N288">
        <v>0.1232</v>
      </c>
      <c r="O288">
        <v>6.806</v>
      </c>
      <c r="P288">
        <v>29.97</v>
      </c>
      <c r="Q288">
        <v>2.8519999999999999</v>
      </c>
      <c r="R288">
        <v>9.4580000000000002</v>
      </c>
      <c r="S288">
        <v>3.4129999999999998</v>
      </c>
      <c r="T288">
        <v>7.15</v>
      </c>
    </row>
    <row r="289" spans="1:21" x14ac:dyDescent="0.3">
      <c r="B289">
        <v>4</v>
      </c>
      <c r="C289" s="2">
        <f t="shared" si="108"/>
        <v>128.86597938144328</v>
      </c>
      <c r="D289" s="2">
        <f t="shared" si="109"/>
        <v>4519</v>
      </c>
      <c r="E289">
        <v>0</v>
      </c>
      <c r="F289">
        <v>0</v>
      </c>
      <c r="G289" s="2">
        <f t="shared" si="110"/>
        <v>0</v>
      </c>
      <c r="H289">
        <v>0.81620000000000004</v>
      </c>
      <c r="I289">
        <v>7.7600000000000004E-3</v>
      </c>
      <c r="K289">
        <v>4</v>
      </c>
      <c r="L289">
        <v>0.81620000000000004</v>
      </c>
      <c r="M289">
        <v>7.7600000000000004E-3</v>
      </c>
      <c r="N289">
        <v>7.3800000000000004E-2</v>
      </c>
      <c r="O289">
        <v>8.8989999999999991</v>
      </c>
      <c r="P289">
        <v>30.68</v>
      </c>
      <c r="Q289">
        <v>3.3410000000000002</v>
      </c>
      <c r="R289">
        <v>8.7759999999999998</v>
      </c>
      <c r="S289">
        <v>4.5190000000000001</v>
      </c>
      <c r="T289">
        <v>8.2379999999999995</v>
      </c>
    </row>
    <row r="290" spans="1:21" x14ac:dyDescent="0.3">
      <c r="B290">
        <v>4.5</v>
      </c>
      <c r="C290" s="2">
        <f t="shared" si="108"/>
        <v>118.90606420927466</v>
      </c>
      <c r="D290" s="2">
        <f t="shared" si="109"/>
        <v>6742</v>
      </c>
      <c r="E290">
        <v>0</v>
      </c>
      <c r="F290">
        <v>0</v>
      </c>
      <c r="G290" s="2">
        <f t="shared" si="110"/>
        <v>0</v>
      </c>
      <c r="H290">
        <v>1.3029999999999999</v>
      </c>
      <c r="I290">
        <v>8.4100000000000008E-3</v>
      </c>
      <c r="K290">
        <v>4.5</v>
      </c>
      <c r="L290">
        <v>1.3029999999999999</v>
      </c>
      <c r="M290">
        <v>8.4100000000000008E-3</v>
      </c>
      <c r="N290">
        <v>4.5199999999999997E-2</v>
      </c>
      <c r="O290">
        <v>11.64</v>
      </c>
      <c r="P290">
        <v>30.47</v>
      </c>
      <c r="Q290">
        <v>3.8929999999999998</v>
      </c>
      <c r="R290">
        <v>8.0670000000000002</v>
      </c>
      <c r="S290">
        <v>6.742</v>
      </c>
      <c r="T290">
        <v>11.22</v>
      </c>
    </row>
    <row r="291" spans="1:21" x14ac:dyDescent="0.3">
      <c r="B291">
        <v>5</v>
      </c>
      <c r="C291" s="2">
        <f t="shared" si="108"/>
        <v>101.41987829614604</v>
      </c>
      <c r="D291" s="2">
        <f t="shared" si="109"/>
        <v>19020</v>
      </c>
      <c r="E291">
        <v>0</v>
      </c>
      <c r="F291">
        <v>0</v>
      </c>
      <c r="G291" s="2">
        <f t="shared" si="110"/>
        <v>0</v>
      </c>
      <c r="H291">
        <v>1.96</v>
      </c>
      <c r="I291">
        <v>9.8600000000000007E-3</v>
      </c>
      <c r="K291">
        <v>5</v>
      </c>
      <c r="L291">
        <v>1.96</v>
      </c>
      <c r="M291">
        <v>9.8600000000000007E-3</v>
      </c>
      <c r="N291">
        <v>2.52E-2</v>
      </c>
      <c r="O291">
        <v>15.85</v>
      </c>
      <c r="P291">
        <v>27.83</v>
      </c>
      <c r="Q291">
        <v>4.649</v>
      </c>
      <c r="R291">
        <v>7.0410000000000004</v>
      </c>
      <c r="S291">
        <v>19.02</v>
      </c>
      <c r="T291">
        <v>34.93</v>
      </c>
    </row>
    <row r="292" spans="1:21" x14ac:dyDescent="0.3">
      <c r="A292" s="70" t="s">
        <v>73</v>
      </c>
      <c r="B292" s="71"/>
      <c r="C292" s="71"/>
      <c r="D292" s="71"/>
      <c r="E292" s="71"/>
      <c r="F292" s="71"/>
      <c r="G292" s="71"/>
      <c r="H292" s="71"/>
      <c r="I292" s="71"/>
    </row>
    <row r="293" spans="1:21" x14ac:dyDescent="0.3">
      <c r="A293" s="34"/>
      <c r="B293" s="35" t="s">
        <v>27</v>
      </c>
      <c r="C293" s="35" t="s">
        <v>30</v>
      </c>
      <c r="D293" s="35" t="s">
        <v>2</v>
      </c>
      <c r="E293" s="35" t="s">
        <v>3</v>
      </c>
      <c r="F293" s="35"/>
      <c r="G293" s="36" t="s">
        <v>34</v>
      </c>
      <c r="H293" s="32" t="s">
        <v>33</v>
      </c>
      <c r="I293" s="31" t="s">
        <v>31</v>
      </c>
      <c r="K293" s="42" t="s">
        <v>41</v>
      </c>
      <c r="L293" s="34" t="s">
        <v>42</v>
      </c>
      <c r="M293" s="34" t="s">
        <v>43</v>
      </c>
      <c r="N293" s="34" t="s">
        <v>44</v>
      </c>
      <c r="O293" s="34" t="s">
        <v>45</v>
      </c>
      <c r="P293" s="34" t="s">
        <v>46</v>
      </c>
      <c r="Q293" s="34" t="s">
        <v>47</v>
      </c>
      <c r="R293" s="34" t="s">
        <v>48</v>
      </c>
      <c r="S293" s="34" t="s">
        <v>49</v>
      </c>
      <c r="T293" s="34" t="s">
        <v>50</v>
      </c>
      <c r="U293" s="43" t="s">
        <v>3</v>
      </c>
    </row>
    <row r="294" spans="1:21" x14ac:dyDescent="0.3">
      <c r="B294">
        <v>182.6</v>
      </c>
      <c r="C294" s="2">
        <f>1/I294</f>
        <v>773.99380804953557</v>
      </c>
      <c r="D294" s="2">
        <f>S294*1000</f>
        <v>2025</v>
      </c>
      <c r="E294">
        <v>0.15</v>
      </c>
      <c r="F294">
        <v>39.4</v>
      </c>
      <c r="G294" s="2">
        <f>F294*POWER(10,-4)</f>
        <v>3.9399999999999999E-3</v>
      </c>
      <c r="H294">
        <v>0</v>
      </c>
      <c r="I294" s="1">
        <v>1.292E-3</v>
      </c>
      <c r="K294">
        <v>182.6</v>
      </c>
      <c r="L294">
        <v>0</v>
      </c>
      <c r="M294" s="1">
        <v>1.292E-3</v>
      </c>
      <c r="O294">
        <v>284.10000000000002</v>
      </c>
      <c r="Q294">
        <v>2.2599999999999998</v>
      </c>
      <c r="S294">
        <v>2.0249999999999999</v>
      </c>
      <c r="T294">
        <v>39.4</v>
      </c>
      <c r="U294">
        <v>0.15</v>
      </c>
    </row>
    <row r="295" spans="1:21" x14ac:dyDescent="0.3">
      <c r="B295">
        <v>220</v>
      </c>
      <c r="C295" s="2">
        <f t="shared" ref="C295:C303" si="111">1/I295</f>
        <v>744.04761904761904</v>
      </c>
      <c r="D295" s="2">
        <f t="shared" ref="D295:D303" si="112">S295*1000</f>
        <v>2025.9999999999998</v>
      </c>
      <c r="E295">
        <v>0.14499999999999999</v>
      </c>
      <c r="F295">
        <v>12.6</v>
      </c>
      <c r="G295" s="2">
        <f t="shared" ref="G295:G303" si="113">F295*POWER(10,-4)</f>
        <v>1.2600000000000001E-3</v>
      </c>
      <c r="H295">
        <v>1.9000000000000001E-4</v>
      </c>
      <c r="I295" s="1">
        <v>1.3439999999999999E-3</v>
      </c>
      <c r="K295">
        <v>220</v>
      </c>
      <c r="L295">
        <v>1.9000000000000001E-4</v>
      </c>
      <c r="M295" s="1">
        <v>1.3439999999999999E-3</v>
      </c>
      <c r="O295">
        <v>359.7</v>
      </c>
      <c r="P295">
        <v>757.1</v>
      </c>
      <c r="Q295">
        <v>2.6360000000000001</v>
      </c>
      <c r="R295">
        <v>4.4420000000000002</v>
      </c>
      <c r="S295">
        <v>2.0259999999999998</v>
      </c>
      <c r="T295">
        <v>12.6</v>
      </c>
      <c r="U295">
        <v>0.14499999999999999</v>
      </c>
    </row>
    <row r="296" spans="1:21" x14ac:dyDescent="0.3">
      <c r="B296">
        <v>260</v>
      </c>
      <c r="C296" s="2">
        <f t="shared" si="111"/>
        <v>711.74377224199293</v>
      </c>
      <c r="D296" s="2">
        <f t="shared" si="112"/>
        <v>2117</v>
      </c>
      <c r="E296">
        <v>0.13700000000000001</v>
      </c>
      <c r="F296">
        <v>6.52</v>
      </c>
      <c r="G296" s="2">
        <f t="shared" si="113"/>
        <v>6.5200000000000002E-4</v>
      </c>
      <c r="H296">
        <v>6.3499999999999997E-3</v>
      </c>
      <c r="I296" s="1">
        <v>1.405E-3</v>
      </c>
      <c r="K296">
        <v>260</v>
      </c>
      <c r="L296">
        <v>6.3499999999999997E-3</v>
      </c>
      <c r="M296" s="1">
        <v>1.405E-3</v>
      </c>
      <c r="O296">
        <v>442.3</v>
      </c>
      <c r="P296">
        <v>824.9</v>
      </c>
      <c r="Q296">
        <v>2.9809999999999999</v>
      </c>
      <c r="R296">
        <v>4.4530000000000003</v>
      </c>
      <c r="S296">
        <v>2.117</v>
      </c>
      <c r="T296">
        <v>6.52</v>
      </c>
      <c r="U296">
        <v>0.13700000000000001</v>
      </c>
    </row>
    <row r="297" spans="1:21" x14ac:dyDescent="0.3">
      <c r="B297">
        <v>300</v>
      </c>
      <c r="C297" s="2">
        <f t="shared" si="111"/>
        <v>677.96610169491532</v>
      </c>
      <c r="D297" s="2">
        <f t="shared" si="112"/>
        <v>2252</v>
      </c>
      <c r="E297">
        <v>0.126</v>
      </c>
      <c r="F297">
        <v>3.85</v>
      </c>
      <c r="G297" s="2">
        <f t="shared" si="113"/>
        <v>3.8500000000000003E-4</v>
      </c>
      <c r="H297">
        <v>6.6739999999999994E-2</v>
      </c>
      <c r="I297" s="1">
        <v>1.475E-3</v>
      </c>
      <c r="K297">
        <v>300</v>
      </c>
      <c r="L297">
        <v>6.6739999999999994E-2</v>
      </c>
      <c r="M297" s="1">
        <v>1.475E-3</v>
      </c>
      <c r="N297">
        <v>3.7440000000000002</v>
      </c>
      <c r="O297">
        <v>529.6</v>
      </c>
      <c r="P297">
        <v>891.9</v>
      </c>
      <c r="Q297">
        <v>3.2930000000000001</v>
      </c>
      <c r="R297">
        <v>4.5010000000000003</v>
      </c>
      <c r="S297">
        <v>2.2519999999999998</v>
      </c>
      <c r="T297">
        <v>3.85</v>
      </c>
      <c r="U297">
        <v>0.126</v>
      </c>
    </row>
    <row r="298" spans="1:21" x14ac:dyDescent="0.3">
      <c r="B298">
        <v>340</v>
      </c>
      <c r="C298" s="2">
        <f t="shared" si="111"/>
        <v>643.08681672025727</v>
      </c>
      <c r="D298" s="2">
        <f t="shared" si="112"/>
        <v>2412</v>
      </c>
      <c r="E298">
        <v>0.11600000000000001</v>
      </c>
      <c r="F298">
        <v>2.66</v>
      </c>
      <c r="G298" s="2">
        <f t="shared" si="113"/>
        <v>2.6600000000000001E-4</v>
      </c>
      <c r="H298">
        <v>0.3614</v>
      </c>
      <c r="I298" s="1">
        <v>1.555E-3</v>
      </c>
      <c r="K298">
        <v>340</v>
      </c>
      <c r="L298">
        <v>0.3614</v>
      </c>
      <c r="M298" s="1">
        <v>1.555E-3</v>
      </c>
      <c r="N298">
        <v>0.76500000000000001</v>
      </c>
      <c r="O298">
        <v>622.79999999999995</v>
      </c>
      <c r="P298">
        <v>961.2</v>
      </c>
      <c r="Q298">
        <v>3.5840000000000001</v>
      </c>
      <c r="R298">
        <v>4.5789999999999997</v>
      </c>
      <c r="S298">
        <v>2.4119999999999999</v>
      </c>
      <c r="T298">
        <v>2.66</v>
      </c>
      <c r="U298">
        <v>0.11600000000000001</v>
      </c>
    </row>
    <row r="299" spans="1:21" x14ac:dyDescent="0.3">
      <c r="B299">
        <v>380</v>
      </c>
      <c r="C299" s="2">
        <f t="shared" si="111"/>
        <v>605.69351907934583</v>
      </c>
      <c r="D299" s="2">
        <f t="shared" si="112"/>
        <v>2600</v>
      </c>
      <c r="E299">
        <v>0.107</v>
      </c>
      <c r="F299">
        <v>1.86</v>
      </c>
      <c r="G299" s="2">
        <f t="shared" si="113"/>
        <v>1.8600000000000002E-4</v>
      </c>
      <c r="H299">
        <v>1.2889999999999999</v>
      </c>
      <c r="I299" s="1">
        <v>1.6509999999999999E-3</v>
      </c>
      <c r="K299">
        <v>380</v>
      </c>
      <c r="L299">
        <v>1.2889999999999999</v>
      </c>
      <c r="M299" s="1">
        <v>1.6509999999999999E-3</v>
      </c>
      <c r="N299">
        <v>0.23080000000000001</v>
      </c>
      <c r="O299">
        <v>723.9</v>
      </c>
      <c r="P299">
        <v>1035.4000000000001</v>
      </c>
      <c r="Q299">
        <v>3.8639999999999999</v>
      </c>
      <c r="R299">
        <v>4.6840000000000002</v>
      </c>
      <c r="S299">
        <v>2.6</v>
      </c>
      <c r="T299">
        <v>1.86</v>
      </c>
      <c r="U299">
        <v>0.107</v>
      </c>
    </row>
    <row r="300" spans="1:21" x14ac:dyDescent="0.3">
      <c r="B300">
        <v>420</v>
      </c>
      <c r="C300" s="2">
        <f t="shared" si="111"/>
        <v>563.38028169014081</v>
      </c>
      <c r="D300" s="2">
        <f t="shared" si="112"/>
        <v>2810</v>
      </c>
      <c r="E300">
        <v>9.9000000000000005E-2</v>
      </c>
      <c r="F300">
        <v>1.35</v>
      </c>
      <c r="G300" s="2">
        <f t="shared" si="113"/>
        <v>1.3500000000000003E-4</v>
      </c>
      <c r="H300">
        <v>3.4710000000000001</v>
      </c>
      <c r="I300" s="1">
        <v>1.7750000000000001E-3</v>
      </c>
      <c r="K300">
        <v>420</v>
      </c>
      <c r="L300">
        <v>3.4710000000000001</v>
      </c>
      <c r="M300" s="1">
        <v>1.7750000000000001E-3</v>
      </c>
      <c r="N300">
        <v>7.3400000000000007E-2</v>
      </c>
      <c r="S300">
        <v>2.81</v>
      </c>
      <c r="T300">
        <v>1.35</v>
      </c>
      <c r="U300">
        <v>9.9000000000000005E-2</v>
      </c>
    </row>
    <row r="301" spans="1:21" x14ac:dyDescent="0.3">
      <c r="B301">
        <v>460</v>
      </c>
      <c r="C301" s="2">
        <f t="shared" si="111"/>
        <v>511.77072671443193</v>
      </c>
      <c r="D301" s="2">
        <f t="shared" si="112"/>
        <v>3050</v>
      </c>
      <c r="E301">
        <v>9.0999999999999998E-2</v>
      </c>
      <c r="F301">
        <v>0.97</v>
      </c>
      <c r="G301" s="2">
        <f t="shared" si="113"/>
        <v>9.7E-5</v>
      </c>
      <c r="H301">
        <v>7.6909999999999998</v>
      </c>
      <c r="I301" s="1">
        <v>1.954E-3</v>
      </c>
      <c r="K301">
        <v>460</v>
      </c>
      <c r="L301">
        <v>7.6909999999999998</v>
      </c>
      <c r="M301" s="1">
        <v>1.954E-3</v>
      </c>
      <c r="N301">
        <v>3.8899999999999997E-2</v>
      </c>
      <c r="S301">
        <v>3.05</v>
      </c>
      <c r="T301">
        <v>0.97</v>
      </c>
      <c r="U301">
        <v>9.0999999999999998E-2</v>
      </c>
    </row>
    <row r="302" spans="1:21" x14ac:dyDescent="0.3">
      <c r="B302">
        <v>500</v>
      </c>
      <c r="C302" s="2">
        <f t="shared" si="111"/>
        <v>447.42729306487695</v>
      </c>
      <c r="D302" s="2">
        <f t="shared" si="112"/>
        <v>3380</v>
      </c>
      <c r="E302">
        <v>0.08</v>
      </c>
      <c r="F302">
        <v>0.67</v>
      </c>
      <c r="G302" s="2">
        <f t="shared" si="113"/>
        <v>6.7000000000000002E-5</v>
      </c>
      <c r="H302">
        <v>15.1</v>
      </c>
      <c r="I302" s="1">
        <v>2.235E-3</v>
      </c>
      <c r="K302">
        <v>500</v>
      </c>
      <c r="L302">
        <v>15.1</v>
      </c>
      <c r="M302" s="1">
        <v>2.235E-3</v>
      </c>
      <c r="N302">
        <v>1.78E-2</v>
      </c>
      <c r="S302">
        <v>3.38</v>
      </c>
      <c r="T302">
        <v>0.67</v>
      </c>
      <c r="U302">
        <v>0.08</v>
      </c>
    </row>
    <row r="303" spans="1:21" x14ac:dyDescent="0.3">
      <c r="B303">
        <v>540.1</v>
      </c>
      <c r="C303" s="2">
        <f t="shared" si="111"/>
        <v>232.55813953488371</v>
      </c>
      <c r="D303" s="2">
        <f t="shared" si="112"/>
        <v>0</v>
      </c>
      <c r="E303">
        <v>0</v>
      </c>
      <c r="F303">
        <v>0</v>
      </c>
      <c r="G303" s="2">
        <f t="shared" si="113"/>
        <v>0</v>
      </c>
      <c r="H303">
        <v>27.35</v>
      </c>
      <c r="I303" s="1">
        <v>4.3E-3</v>
      </c>
      <c r="K303">
        <v>540.1</v>
      </c>
      <c r="L303">
        <v>27.35</v>
      </c>
      <c r="M303" s="1">
        <v>4.3E-3</v>
      </c>
      <c r="N303">
        <v>4.3E-3</v>
      </c>
    </row>
    <row r="304" spans="1:21" x14ac:dyDescent="0.3">
      <c r="A304" s="70" t="s">
        <v>67</v>
      </c>
      <c r="B304" s="71"/>
      <c r="C304" s="71"/>
      <c r="D304" s="71"/>
      <c r="E304" s="71"/>
      <c r="F304" s="71"/>
      <c r="G304" s="71"/>
      <c r="H304" s="71"/>
      <c r="I304" s="71"/>
    </row>
    <row r="305" spans="1:21" x14ac:dyDescent="0.3">
      <c r="A305" s="34"/>
      <c r="B305" s="35" t="s">
        <v>27</v>
      </c>
      <c r="C305" s="35" t="s">
        <v>30</v>
      </c>
      <c r="D305" s="35" t="s">
        <v>2</v>
      </c>
      <c r="E305" s="35" t="s">
        <v>3</v>
      </c>
      <c r="F305" s="35"/>
      <c r="G305" s="36" t="s">
        <v>34</v>
      </c>
      <c r="H305" s="32" t="s">
        <v>33</v>
      </c>
      <c r="I305" s="31" t="s">
        <v>31</v>
      </c>
      <c r="K305" s="42" t="s">
        <v>41</v>
      </c>
      <c r="L305" s="34" t="s">
        <v>42</v>
      </c>
      <c r="M305" s="34" t="s">
        <v>43</v>
      </c>
      <c r="N305" s="34" t="s">
        <v>44</v>
      </c>
      <c r="O305" s="34" t="s">
        <v>45</v>
      </c>
      <c r="P305" s="34" t="s">
        <v>46</v>
      </c>
      <c r="Q305" s="34" t="s">
        <v>47</v>
      </c>
      <c r="R305" s="34" t="s">
        <v>48</v>
      </c>
      <c r="S305" s="34" t="s">
        <v>49</v>
      </c>
      <c r="T305" s="34" t="s">
        <v>50</v>
      </c>
      <c r="U305" s="43" t="s">
        <v>3</v>
      </c>
    </row>
    <row r="306" spans="1:21" x14ac:dyDescent="0.3">
      <c r="B306">
        <v>273</v>
      </c>
      <c r="C306" s="2">
        <f>1/I306</f>
        <v>1470.5882352941176</v>
      </c>
      <c r="D306" s="2">
        <f>S306*1000</f>
        <v>1450</v>
      </c>
      <c r="E306">
        <v>0.48299999999999998</v>
      </c>
      <c r="F306">
        <v>18</v>
      </c>
      <c r="G306" s="2">
        <f>F306*POWER(10,-4)</f>
        <v>1.8000000000000002E-3</v>
      </c>
      <c r="H306">
        <v>4.0000000000000002E-4</v>
      </c>
      <c r="I306">
        <v>6.8000000000000005E-4</v>
      </c>
      <c r="K306">
        <v>273</v>
      </c>
      <c r="L306">
        <v>4.0000000000000002E-4</v>
      </c>
      <c r="M306">
        <v>6.8000000000000005E-4</v>
      </c>
      <c r="N306">
        <v>1672</v>
      </c>
      <c r="O306">
        <v>-5577</v>
      </c>
      <c r="P306">
        <v>-4027</v>
      </c>
      <c r="Q306">
        <v>2.99</v>
      </c>
      <c r="R306">
        <v>8.6620000000000008</v>
      </c>
      <c r="S306">
        <v>1.45</v>
      </c>
      <c r="T306">
        <v>18</v>
      </c>
      <c r="U306">
        <v>0.48299999999999998</v>
      </c>
    </row>
    <row r="307" spans="1:21" x14ac:dyDescent="0.3">
      <c r="B307">
        <v>300</v>
      </c>
      <c r="C307" s="2">
        <f t="shared" ref="C307:C316" si="114">1/I307</f>
        <v>1449.2753623188407</v>
      </c>
      <c r="D307" s="2">
        <f t="shared" ref="D307:D316" si="115">S307*1000</f>
        <v>1480</v>
      </c>
      <c r="E307">
        <v>0.48099999999999998</v>
      </c>
      <c r="F307">
        <v>11.3</v>
      </c>
      <c r="G307" s="2">
        <f t="shared" ref="G307:G315" si="116">F307*POWER(10,-4)</f>
        <v>1.1300000000000001E-3</v>
      </c>
      <c r="H307">
        <v>3.0999999999999999E-3</v>
      </c>
      <c r="I307">
        <v>6.8999999999999997E-4</v>
      </c>
      <c r="K307">
        <v>300</v>
      </c>
      <c r="L307">
        <v>3.0999999999999999E-3</v>
      </c>
      <c r="M307">
        <v>6.8999999999999997E-4</v>
      </c>
      <c r="N307">
        <v>235</v>
      </c>
      <c r="O307">
        <v>-5510</v>
      </c>
      <c r="P307">
        <v>-3995</v>
      </c>
      <c r="Q307">
        <v>3.2240000000000002</v>
      </c>
      <c r="R307">
        <v>8.2690000000000001</v>
      </c>
      <c r="S307">
        <v>1.48</v>
      </c>
      <c r="T307">
        <v>11.3</v>
      </c>
      <c r="U307">
        <v>0.48099999999999998</v>
      </c>
    </row>
    <row r="308" spans="1:21" x14ac:dyDescent="0.3">
      <c r="B308">
        <v>350</v>
      </c>
      <c r="C308" s="2">
        <f t="shared" si="114"/>
        <v>1388.8888888888889</v>
      </c>
      <c r="D308" s="2">
        <f t="shared" si="115"/>
        <v>1540</v>
      </c>
      <c r="E308">
        <v>0.47399999999999998</v>
      </c>
      <c r="F308">
        <v>4.3</v>
      </c>
      <c r="G308" s="2">
        <f t="shared" si="116"/>
        <v>4.2999999999999999E-4</v>
      </c>
      <c r="H308">
        <v>5.6399999999999999E-2</v>
      </c>
      <c r="I308">
        <v>7.2000000000000005E-4</v>
      </c>
      <c r="K308">
        <v>350</v>
      </c>
      <c r="L308">
        <v>5.6399999999999999E-2</v>
      </c>
      <c r="M308">
        <v>7.2000000000000005E-4</v>
      </c>
      <c r="N308">
        <v>15.1</v>
      </c>
      <c r="O308">
        <v>-5376</v>
      </c>
      <c r="P308">
        <v>-3933</v>
      </c>
      <c r="Q308">
        <v>3.6309999999999998</v>
      </c>
      <c r="R308">
        <v>7.758</v>
      </c>
      <c r="S308">
        <v>1.54</v>
      </c>
      <c r="T308">
        <v>4.3</v>
      </c>
      <c r="U308">
        <v>0.47399999999999998</v>
      </c>
    </row>
    <row r="309" spans="1:21" x14ac:dyDescent="0.3">
      <c r="B309">
        <v>400</v>
      </c>
      <c r="C309" s="2">
        <f t="shared" si="114"/>
        <v>1315.7894736842104</v>
      </c>
      <c r="D309" s="2">
        <f t="shared" si="115"/>
        <v>1610</v>
      </c>
      <c r="E309">
        <v>0.46400000000000002</v>
      </c>
      <c r="F309">
        <v>2.2000000000000002</v>
      </c>
      <c r="G309" s="2">
        <f t="shared" si="116"/>
        <v>2.2000000000000003E-4</v>
      </c>
      <c r="H309">
        <v>0.4521</v>
      </c>
      <c r="I309">
        <v>7.6000000000000004E-4</v>
      </c>
      <c r="K309">
        <v>400</v>
      </c>
      <c r="L309">
        <v>0.4521</v>
      </c>
      <c r="M309">
        <v>7.6000000000000004E-4</v>
      </c>
      <c r="N309">
        <v>2.12</v>
      </c>
      <c r="O309">
        <v>-5238</v>
      </c>
      <c r="P309">
        <v>-3878</v>
      </c>
      <c r="Q309">
        <v>4.032</v>
      </c>
      <c r="R309">
        <v>7.44</v>
      </c>
      <c r="S309">
        <v>1.61</v>
      </c>
      <c r="T309">
        <v>2.2000000000000002</v>
      </c>
      <c r="U309">
        <v>0.46400000000000002</v>
      </c>
    </row>
    <row r="310" spans="1:21" x14ac:dyDescent="0.3">
      <c r="B310">
        <v>450</v>
      </c>
      <c r="C310" s="2">
        <f t="shared" si="114"/>
        <v>1234.5679012345679</v>
      </c>
      <c r="D310" s="2">
        <f t="shared" si="115"/>
        <v>1680</v>
      </c>
      <c r="E310">
        <v>0.45300000000000001</v>
      </c>
      <c r="F310">
        <v>1.3</v>
      </c>
      <c r="G310" s="2">
        <f t="shared" si="116"/>
        <v>1.3000000000000002E-4</v>
      </c>
      <c r="H310">
        <v>2.1429999999999998</v>
      </c>
      <c r="I310">
        <v>8.0999999999999996E-4</v>
      </c>
      <c r="K310">
        <v>450</v>
      </c>
      <c r="L310">
        <v>2.1429999999999998</v>
      </c>
      <c r="M310">
        <v>8.0999999999999996E-4</v>
      </c>
      <c r="N310">
        <v>0.48699999999999999</v>
      </c>
      <c r="O310">
        <v>-5091</v>
      </c>
      <c r="P310">
        <v>-3820</v>
      </c>
      <c r="Q310">
        <v>4.3460000000000001</v>
      </c>
      <c r="R310">
        <v>7.1719999999999997</v>
      </c>
      <c r="S310">
        <v>1.68</v>
      </c>
      <c r="T310">
        <v>1.3</v>
      </c>
      <c r="U310">
        <v>0.45300000000000001</v>
      </c>
    </row>
    <row r="311" spans="1:21" x14ac:dyDescent="0.3">
      <c r="B311">
        <v>500</v>
      </c>
      <c r="C311" s="2">
        <f t="shared" si="114"/>
        <v>1136.3636363636363</v>
      </c>
      <c r="D311" s="2">
        <f t="shared" si="115"/>
        <v>1750</v>
      </c>
      <c r="E311">
        <v>0.443</v>
      </c>
      <c r="F311">
        <v>0.89</v>
      </c>
      <c r="G311" s="2">
        <f t="shared" si="116"/>
        <v>8.9000000000000008E-5</v>
      </c>
      <c r="H311">
        <v>7.1260000000000003</v>
      </c>
      <c r="I311">
        <v>8.8000000000000003E-4</v>
      </c>
      <c r="K311">
        <v>500</v>
      </c>
      <c r="L311">
        <v>7.1260000000000003</v>
      </c>
      <c r="M311">
        <v>8.8000000000000003E-4</v>
      </c>
      <c r="N311">
        <v>0.155</v>
      </c>
      <c r="O311">
        <v>-4945</v>
      </c>
      <c r="P311">
        <v>-3777</v>
      </c>
      <c r="Q311">
        <v>4.6559999999999997</v>
      </c>
      <c r="R311">
        <v>6.992</v>
      </c>
      <c r="S311">
        <v>1.75</v>
      </c>
      <c r="T311">
        <v>0.89</v>
      </c>
      <c r="U311">
        <v>0.443</v>
      </c>
    </row>
    <row r="312" spans="1:21" x14ac:dyDescent="0.3">
      <c r="B312">
        <v>550</v>
      </c>
      <c r="C312" s="2">
        <f t="shared" si="114"/>
        <v>1052.6315789473683</v>
      </c>
      <c r="D312" s="2">
        <f t="shared" si="115"/>
        <v>1820</v>
      </c>
      <c r="E312">
        <v>0.43099999999999999</v>
      </c>
      <c r="F312">
        <v>0.65</v>
      </c>
      <c r="G312" s="2">
        <f t="shared" si="116"/>
        <v>6.5000000000000008E-5</v>
      </c>
      <c r="H312">
        <v>18.559999999999999</v>
      </c>
      <c r="I312">
        <v>9.5E-4</v>
      </c>
      <c r="K312">
        <v>550</v>
      </c>
      <c r="L312">
        <v>18.559999999999999</v>
      </c>
      <c r="M312">
        <v>9.5E-4</v>
      </c>
      <c r="N312">
        <v>6.0499999999999998E-2</v>
      </c>
      <c r="O312">
        <v>-4794</v>
      </c>
      <c r="P312">
        <v>-3745</v>
      </c>
      <c r="Q312">
        <v>4.9409999999999998</v>
      </c>
      <c r="R312">
        <v>6.8460000000000001</v>
      </c>
      <c r="S312">
        <v>1.82</v>
      </c>
      <c r="T312">
        <v>0.65</v>
      </c>
      <c r="U312">
        <v>0.43099999999999999</v>
      </c>
    </row>
    <row r="313" spans="1:21" x14ac:dyDescent="0.3">
      <c r="B313">
        <v>600</v>
      </c>
      <c r="C313" s="2">
        <f t="shared" si="114"/>
        <v>934.57943925233644</v>
      </c>
      <c r="D313" s="2">
        <f t="shared" si="115"/>
        <v>1900</v>
      </c>
      <c r="E313">
        <v>0.41599999999999998</v>
      </c>
      <c r="F313">
        <v>0.5</v>
      </c>
      <c r="G313" s="2">
        <f t="shared" si="116"/>
        <v>5.0000000000000002E-5</v>
      </c>
      <c r="H313">
        <v>40.75</v>
      </c>
      <c r="I313">
        <v>1.07E-3</v>
      </c>
      <c r="K313">
        <v>600</v>
      </c>
      <c r="L313">
        <v>40.75</v>
      </c>
      <c r="M313">
        <v>1.07E-3</v>
      </c>
      <c r="N313">
        <v>2.6800000000000001E-2</v>
      </c>
      <c r="O313">
        <v>-4635</v>
      </c>
      <c r="P313">
        <v>-3731</v>
      </c>
      <c r="Q313">
        <v>5.2089999999999996</v>
      </c>
      <c r="R313">
        <v>6.72</v>
      </c>
      <c r="S313">
        <v>1.9</v>
      </c>
      <c r="T313">
        <v>0.5</v>
      </c>
      <c r="U313">
        <v>0.41599999999999998</v>
      </c>
    </row>
    <row r="314" spans="1:21" x14ac:dyDescent="0.3">
      <c r="B314">
        <v>650</v>
      </c>
      <c r="C314" s="2">
        <f t="shared" si="114"/>
        <v>800</v>
      </c>
      <c r="D314" s="2">
        <f t="shared" si="115"/>
        <v>0</v>
      </c>
      <c r="E314">
        <v>0</v>
      </c>
      <c r="F314">
        <v>0</v>
      </c>
      <c r="G314" s="2">
        <f t="shared" si="116"/>
        <v>0</v>
      </c>
      <c r="H314">
        <v>79.27</v>
      </c>
      <c r="I314">
        <v>1.25E-3</v>
      </c>
      <c r="K314">
        <v>650</v>
      </c>
      <c r="L314">
        <v>79.27</v>
      </c>
      <c r="M314">
        <v>1.25E-3</v>
      </c>
      <c r="N314">
        <v>1.2500000000000001E-2</v>
      </c>
      <c r="O314">
        <v>-4463</v>
      </c>
      <c r="P314">
        <v>-3746</v>
      </c>
      <c r="Q314">
        <v>5.4850000000000003</v>
      </c>
      <c r="R314">
        <v>6.5819999999999999</v>
      </c>
      <c r="S314">
        <v>0</v>
      </c>
      <c r="T314">
        <v>0</v>
      </c>
      <c r="U314">
        <v>0</v>
      </c>
    </row>
    <row r="315" spans="1:21" x14ac:dyDescent="0.3">
      <c r="B315">
        <v>700</v>
      </c>
      <c r="C315" s="2">
        <f t="shared" si="114"/>
        <v>584.79532163742692</v>
      </c>
      <c r="D315" s="2">
        <f t="shared" si="115"/>
        <v>0</v>
      </c>
      <c r="E315">
        <v>0</v>
      </c>
      <c r="F315">
        <v>0</v>
      </c>
      <c r="G315" s="2">
        <f t="shared" si="116"/>
        <v>0</v>
      </c>
      <c r="H315">
        <v>141.69999999999999</v>
      </c>
      <c r="I315">
        <v>1.7099999999999999E-3</v>
      </c>
      <c r="K315">
        <v>700</v>
      </c>
      <c r="L315">
        <v>141.69999999999999</v>
      </c>
      <c r="M315">
        <v>1.7099999999999999E-3</v>
      </c>
      <c r="N315">
        <v>4.7999999999999996E-3</v>
      </c>
      <c r="O315">
        <v>-4195</v>
      </c>
      <c r="P315">
        <v>-3860</v>
      </c>
      <c r="Q315">
        <v>5.6820000000000004</v>
      </c>
      <c r="R315">
        <v>6.3390000000000004</v>
      </c>
      <c r="S315">
        <v>0</v>
      </c>
      <c r="T315">
        <v>0</v>
      </c>
      <c r="U315">
        <v>0</v>
      </c>
    </row>
    <row r="316" spans="1:21" x14ac:dyDescent="0.3">
      <c r="B316">
        <v>708.5</v>
      </c>
      <c r="C316" s="2">
        <f t="shared" si="114"/>
        <v>352.11267605633805</v>
      </c>
      <c r="D316" s="2">
        <f t="shared" si="115"/>
        <v>0</v>
      </c>
      <c r="E316">
        <v>0</v>
      </c>
      <c r="F316">
        <v>0</v>
      </c>
      <c r="G316">
        <v>0</v>
      </c>
      <c r="H316">
        <v>155.30000000000001</v>
      </c>
      <c r="I316">
        <v>2.8400000000000001E-3</v>
      </c>
      <c r="K316">
        <v>708.5</v>
      </c>
      <c r="L316">
        <v>155.30000000000001</v>
      </c>
      <c r="M316">
        <v>2.8400000000000001E-3</v>
      </c>
      <c r="N316">
        <v>2.8E-3</v>
      </c>
      <c r="O316">
        <v>-4012</v>
      </c>
      <c r="P316">
        <v>-4012</v>
      </c>
      <c r="Q316">
        <v>5.7320000000000002</v>
      </c>
      <c r="R316">
        <v>5.7320000000000002</v>
      </c>
      <c r="S316">
        <v>0</v>
      </c>
      <c r="T316">
        <v>0</v>
      </c>
      <c r="U316">
        <v>0</v>
      </c>
    </row>
    <row r="317" spans="1:21" x14ac:dyDescent="0.3">
      <c r="A317" s="70" t="s">
        <v>68</v>
      </c>
      <c r="B317" s="71"/>
      <c r="C317" s="71"/>
      <c r="D317" s="71"/>
      <c r="E317" s="71"/>
      <c r="F317" s="71"/>
      <c r="G317" s="71"/>
      <c r="H317" s="71"/>
      <c r="I317" s="71"/>
    </row>
    <row r="318" spans="1:21" x14ac:dyDescent="0.3">
      <c r="A318" s="34"/>
      <c r="B318" s="35" t="s">
        <v>27</v>
      </c>
      <c r="C318" s="35" t="s">
        <v>30</v>
      </c>
      <c r="D318" s="35" t="s">
        <v>2</v>
      </c>
      <c r="E318" s="35" t="s">
        <v>3</v>
      </c>
      <c r="F318" s="35"/>
      <c r="G318" s="36" t="s">
        <v>34</v>
      </c>
      <c r="H318" s="32" t="s">
        <v>33</v>
      </c>
      <c r="I318" s="31" t="s">
        <v>31</v>
      </c>
      <c r="K318" s="42" t="s">
        <v>41</v>
      </c>
      <c r="L318" s="34" t="s">
        <v>42</v>
      </c>
      <c r="M318" s="34" t="s">
        <v>43</v>
      </c>
      <c r="N318" s="34" t="s">
        <v>44</v>
      </c>
      <c r="O318" s="34" t="s">
        <v>45</v>
      </c>
      <c r="P318" s="34" t="s">
        <v>46</v>
      </c>
      <c r="Q318" s="34" t="s">
        <v>47</v>
      </c>
      <c r="R318" s="34" t="s">
        <v>48</v>
      </c>
      <c r="S318" s="34" t="s">
        <v>49</v>
      </c>
      <c r="T318" s="34" t="s">
        <v>50</v>
      </c>
      <c r="U318" s="43" t="s">
        <v>3</v>
      </c>
    </row>
    <row r="319" spans="1:21" x14ac:dyDescent="0.3">
      <c r="B319">
        <v>180</v>
      </c>
      <c r="C319" s="2">
        <f>1/I319</f>
        <v>1122.3344556677891</v>
      </c>
      <c r="D319" s="2">
        <f>S319*1000</f>
        <v>1472</v>
      </c>
      <c r="E319">
        <v>0</v>
      </c>
      <c r="F319">
        <v>0</v>
      </c>
      <c r="G319" s="2">
        <f>F319*POWER(10,-4)</f>
        <v>0</v>
      </c>
      <c r="H319">
        <v>1.6500000000000001E-2</v>
      </c>
      <c r="I319" s="1">
        <v>8.9099999999999997E-4</v>
      </c>
      <c r="K319">
        <v>180</v>
      </c>
      <c r="L319">
        <v>1.6500000000000001E-2</v>
      </c>
      <c r="M319" s="1">
        <v>8.9099999999999997E-4</v>
      </c>
      <c r="N319">
        <v>19.850000000000001</v>
      </c>
      <c r="O319">
        <v>280.89999999999998</v>
      </c>
      <c r="P319">
        <v>767.7</v>
      </c>
      <c r="Q319">
        <v>3.57</v>
      </c>
      <c r="R319">
        <v>6.274</v>
      </c>
      <c r="S319">
        <v>1.472</v>
      </c>
      <c r="T319">
        <v>0</v>
      </c>
      <c r="U319">
        <v>0</v>
      </c>
    </row>
    <row r="320" spans="1:21" x14ac:dyDescent="0.3">
      <c r="B320">
        <v>200</v>
      </c>
      <c r="C320" s="2">
        <f t="shared" ref="C320:C331" si="117">1/I320</f>
        <v>1090.5125408942204</v>
      </c>
      <c r="D320" s="2">
        <f t="shared" ref="D320:D331" si="118">S320*1000</f>
        <v>1483</v>
      </c>
      <c r="E320">
        <v>0.24099999999999999</v>
      </c>
      <c r="F320">
        <v>4.4400000000000004</v>
      </c>
      <c r="G320" s="2">
        <f t="shared" ref="G320:G331" si="119">F320*POWER(10,-4)</f>
        <v>4.4400000000000006E-4</v>
      </c>
      <c r="H320">
        <v>6.5299999999999997E-2</v>
      </c>
      <c r="I320" s="1">
        <v>9.1699999999999995E-4</v>
      </c>
      <c r="K320">
        <v>200</v>
      </c>
      <c r="L320">
        <v>6.5299999999999997E-2</v>
      </c>
      <c r="M320" s="1">
        <v>9.1699999999999995E-4</v>
      </c>
      <c r="N320">
        <v>5.1369999999999996</v>
      </c>
      <c r="O320">
        <v>309</v>
      </c>
      <c r="P320">
        <v>780.7</v>
      </c>
      <c r="Q320">
        <v>3.722</v>
      </c>
      <c r="R320">
        <v>6.08</v>
      </c>
      <c r="S320">
        <v>1.4830000000000001</v>
      </c>
      <c r="T320">
        <v>4.4400000000000004</v>
      </c>
      <c r="U320">
        <v>0.24099999999999999</v>
      </c>
    </row>
    <row r="321" spans="1:21" x14ac:dyDescent="0.3">
      <c r="B321">
        <v>220</v>
      </c>
      <c r="C321" s="2">
        <f t="shared" si="117"/>
        <v>1054.8523206751056</v>
      </c>
      <c r="D321" s="2">
        <f t="shared" si="118"/>
        <v>1496</v>
      </c>
      <c r="E321">
        <v>0.224</v>
      </c>
      <c r="F321">
        <v>3.82</v>
      </c>
      <c r="G321" s="2">
        <f t="shared" si="119"/>
        <v>3.8200000000000002E-4</v>
      </c>
      <c r="H321">
        <v>0.24299999999999999</v>
      </c>
      <c r="I321" s="1">
        <v>9.4799999999999995E-4</v>
      </c>
      <c r="K321">
        <v>220</v>
      </c>
      <c r="L321">
        <v>0.24299999999999999</v>
      </c>
      <c r="M321" s="1">
        <v>9.4799999999999995E-4</v>
      </c>
      <c r="N321">
        <v>1.5049999999999999</v>
      </c>
      <c r="O321">
        <v>338.4</v>
      </c>
      <c r="P321">
        <v>793.2</v>
      </c>
      <c r="Q321">
        <v>3.859</v>
      </c>
      <c r="R321">
        <v>5.9279999999999999</v>
      </c>
      <c r="S321">
        <v>1.496</v>
      </c>
      <c r="T321">
        <v>3.82</v>
      </c>
      <c r="U321">
        <v>0.224</v>
      </c>
    </row>
    <row r="322" spans="1:21" x14ac:dyDescent="0.3">
      <c r="B322">
        <v>240</v>
      </c>
      <c r="C322" s="2">
        <f t="shared" si="117"/>
        <v>1019.3679918450559</v>
      </c>
      <c r="D322" s="2">
        <f t="shared" si="118"/>
        <v>1513</v>
      </c>
      <c r="E322">
        <v>0.20699999999999999</v>
      </c>
      <c r="F322">
        <v>3.35</v>
      </c>
      <c r="G322" s="2">
        <f t="shared" si="119"/>
        <v>3.3500000000000001E-4</v>
      </c>
      <c r="H322">
        <v>0.68799999999999994</v>
      </c>
      <c r="I322" s="1">
        <v>9.810000000000001E-4</v>
      </c>
      <c r="K322">
        <v>240</v>
      </c>
      <c r="L322">
        <v>0.68799999999999994</v>
      </c>
      <c r="M322" s="1">
        <v>9.810000000000001E-4</v>
      </c>
      <c r="N322">
        <v>0.57199999999999995</v>
      </c>
      <c r="O322">
        <v>368</v>
      </c>
      <c r="P322">
        <v>805.3</v>
      </c>
      <c r="Q322">
        <v>3.988</v>
      </c>
      <c r="R322">
        <v>5.8220000000000001</v>
      </c>
      <c r="S322">
        <v>1.5129999999999999</v>
      </c>
      <c r="T322">
        <v>3.35</v>
      </c>
      <c r="U322">
        <v>0.20699999999999999</v>
      </c>
    </row>
    <row r="323" spans="1:21" x14ac:dyDescent="0.3">
      <c r="B323">
        <v>260</v>
      </c>
      <c r="C323" s="2">
        <f t="shared" si="117"/>
        <v>982.31827111984285</v>
      </c>
      <c r="D323" s="2">
        <f t="shared" si="118"/>
        <v>1533</v>
      </c>
      <c r="E323">
        <v>0.19</v>
      </c>
      <c r="F323">
        <v>3</v>
      </c>
      <c r="G323" s="2">
        <f t="shared" si="119"/>
        <v>3.0000000000000003E-4</v>
      </c>
      <c r="H323">
        <v>1.627</v>
      </c>
      <c r="I323" s="1">
        <v>1.018E-3</v>
      </c>
      <c r="K323">
        <v>260</v>
      </c>
      <c r="L323">
        <v>1.627</v>
      </c>
      <c r="M323" s="1">
        <v>1.018E-3</v>
      </c>
      <c r="N323">
        <v>0.25700000000000001</v>
      </c>
      <c r="O323">
        <v>398.3</v>
      </c>
      <c r="P323">
        <v>816.8</v>
      </c>
      <c r="Q323">
        <v>4.1100000000000003</v>
      </c>
      <c r="R323">
        <v>5.72</v>
      </c>
      <c r="S323">
        <v>1.5329999999999999</v>
      </c>
      <c r="T323">
        <v>3</v>
      </c>
      <c r="U323">
        <v>0.19</v>
      </c>
    </row>
    <row r="324" spans="1:21" x14ac:dyDescent="0.3">
      <c r="B324">
        <v>280</v>
      </c>
      <c r="C324" s="2">
        <f t="shared" si="117"/>
        <v>946.07379375591302</v>
      </c>
      <c r="D324" s="2">
        <f t="shared" si="118"/>
        <v>1565</v>
      </c>
      <c r="E324">
        <v>0.17299999999999999</v>
      </c>
      <c r="F324">
        <v>2.72</v>
      </c>
      <c r="G324" s="2">
        <f t="shared" si="119"/>
        <v>2.7200000000000005E-4</v>
      </c>
      <c r="H324">
        <v>3.347</v>
      </c>
      <c r="I324" s="1">
        <v>1.057E-3</v>
      </c>
      <c r="K324">
        <v>280</v>
      </c>
      <c r="L324">
        <v>3.347</v>
      </c>
      <c r="M324" s="1">
        <v>1.057E-3</v>
      </c>
      <c r="N324">
        <v>0.13009999999999999</v>
      </c>
      <c r="O324">
        <v>429.4</v>
      </c>
      <c r="P324">
        <v>826.8</v>
      </c>
      <c r="Q324">
        <v>4.2249999999999996</v>
      </c>
      <c r="R324">
        <v>5.6440000000000001</v>
      </c>
      <c r="S324">
        <v>1.5649999999999999</v>
      </c>
      <c r="T324">
        <v>2.72</v>
      </c>
      <c r="U324">
        <v>0.17299999999999999</v>
      </c>
    </row>
    <row r="325" spans="1:21" x14ac:dyDescent="0.3">
      <c r="B325">
        <v>300</v>
      </c>
      <c r="C325" s="2">
        <f t="shared" si="117"/>
        <v>906.61831368993649</v>
      </c>
      <c r="D325" s="2">
        <f t="shared" si="118"/>
        <v>1605</v>
      </c>
      <c r="E325">
        <v>0.156</v>
      </c>
      <c r="F325">
        <v>2.5099999999999998</v>
      </c>
      <c r="G325" s="2">
        <f t="shared" si="119"/>
        <v>2.5099999999999998E-4</v>
      </c>
      <c r="H325">
        <v>6.1890000000000001</v>
      </c>
      <c r="I325" s="1">
        <v>1.103E-3</v>
      </c>
      <c r="K325">
        <v>300</v>
      </c>
      <c r="L325">
        <v>6.1890000000000001</v>
      </c>
      <c r="M325" s="1">
        <v>1.103E-3</v>
      </c>
      <c r="N325">
        <v>7.2300000000000003E-2</v>
      </c>
      <c r="O325">
        <v>461.2</v>
      </c>
      <c r="P325">
        <v>835.2</v>
      </c>
      <c r="Q325">
        <v>4.3339999999999996</v>
      </c>
      <c r="R325">
        <v>5.5810000000000004</v>
      </c>
      <c r="S325">
        <v>1.605</v>
      </c>
      <c r="T325">
        <v>2.5099999999999998</v>
      </c>
      <c r="U325">
        <v>0.156</v>
      </c>
    </row>
    <row r="326" spans="1:21" x14ac:dyDescent="0.3">
      <c r="B326">
        <v>320</v>
      </c>
      <c r="C326" s="2">
        <f t="shared" si="117"/>
        <v>865.80086580086584</v>
      </c>
      <c r="D326" s="2">
        <f t="shared" si="118"/>
        <v>1658</v>
      </c>
      <c r="E326">
        <v>0.13900000000000001</v>
      </c>
      <c r="F326">
        <v>2.33</v>
      </c>
      <c r="G326" s="2">
        <f t="shared" si="119"/>
        <v>2.3300000000000003E-4</v>
      </c>
      <c r="H326">
        <v>10.47</v>
      </c>
      <c r="I326" s="1">
        <v>1.155E-3</v>
      </c>
      <c r="K326">
        <v>320</v>
      </c>
      <c r="L326">
        <v>10.47</v>
      </c>
      <c r="M326" s="1">
        <v>1.155E-3</v>
      </c>
      <c r="N326">
        <v>4.3299999999999998E-2</v>
      </c>
      <c r="O326">
        <v>493.8</v>
      </c>
      <c r="P326">
        <v>841.9</v>
      </c>
      <c r="Q326">
        <v>4.4400000000000004</v>
      </c>
      <c r="R326">
        <v>5.5270000000000001</v>
      </c>
      <c r="S326">
        <v>1.6579999999999999</v>
      </c>
      <c r="T326">
        <v>2.33</v>
      </c>
      <c r="U326">
        <v>0.13900000000000001</v>
      </c>
    </row>
    <row r="327" spans="1:21" x14ac:dyDescent="0.3">
      <c r="B327">
        <v>340</v>
      </c>
      <c r="C327" s="2">
        <f t="shared" si="117"/>
        <v>821.69268693508627</v>
      </c>
      <c r="D327" s="2">
        <f t="shared" si="118"/>
        <v>0</v>
      </c>
      <c r="E327">
        <v>0.124</v>
      </c>
      <c r="F327">
        <v>2.12</v>
      </c>
      <c r="G327" s="2">
        <f t="shared" si="119"/>
        <v>2.1200000000000003E-4</v>
      </c>
      <c r="H327">
        <v>16.52</v>
      </c>
      <c r="I327" s="1">
        <v>1.217E-3</v>
      </c>
      <c r="K327">
        <v>340</v>
      </c>
      <c r="L327">
        <v>16.52</v>
      </c>
      <c r="M327" s="1">
        <v>1.217E-3</v>
      </c>
      <c r="N327">
        <v>2.8199999999999999E-2</v>
      </c>
      <c r="O327">
        <v>518.79999999999995</v>
      </c>
      <c r="P327">
        <v>846.4</v>
      </c>
      <c r="Q327">
        <v>4.5419999999999998</v>
      </c>
      <c r="R327">
        <v>5.4809999999999999</v>
      </c>
      <c r="S327">
        <v>0</v>
      </c>
      <c r="T327">
        <v>2.12</v>
      </c>
      <c r="U327">
        <v>0.124</v>
      </c>
    </row>
    <row r="328" spans="1:21" x14ac:dyDescent="0.3">
      <c r="B328">
        <v>360</v>
      </c>
      <c r="C328" s="2">
        <f t="shared" si="117"/>
        <v>771.01002313030074</v>
      </c>
      <c r="D328" s="2">
        <f t="shared" si="118"/>
        <v>0</v>
      </c>
      <c r="E328">
        <v>0.11</v>
      </c>
      <c r="F328">
        <v>1.87</v>
      </c>
      <c r="G328" s="2">
        <f t="shared" si="119"/>
        <v>1.8700000000000002E-4</v>
      </c>
      <c r="H328">
        <v>25.29</v>
      </c>
      <c r="I328" s="1">
        <v>1.297E-3</v>
      </c>
      <c r="K328">
        <v>360</v>
      </c>
      <c r="L328">
        <v>25.29</v>
      </c>
      <c r="M328" s="1">
        <v>1.297E-3</v>
      </c>
      <c r="N328">
        <v>1.8599999999999998E-2</v>
      </c>
      <c r="O328">
        <v>562.9</v>
      </c>
      <c r="P328">
        <v>847.6</v>
      </c>
      <c r="Q328">
        <v>4.6429999999999998</v>
      </c>
      <c r="R328">
        <v>5.4340000000000002</v>
      </c>
      <c r="S328">
        <v>0</v>
      </c>
      <c r="T328">
        <v>1.87</v>
      </c>
      <c r="U328">
        <v>0.11</v>
      </c>
    </row>
    <row r="329" spans="1:21" x14ac:dyDescent="0.3">
      <c r="B329">
        <v>380</v>
      </c>
      <c r="C329" s="2">
        <f t="shared" si="117"/>
        <v>708.71722182849044</v>
      </c>
      <c r="D329" s="2">
        <f t="shared" si="118"/>
        <v>0</v>
      </c>
      <c r="E329">
        <v>9.5000000000000001E-2</v>
      </c>
      <c r="F329">
        <v>1.67</v>
      </c>
      <c r="G329" s="2">
        <f t="shared" si="119"/>
        <v>1.6699999999999999E-4</v>
      </c>
      <c r="H329">
        <v>36.99</v>
      </c>
      <c r="I329" s="1">
        <v>1.4109999999999999E-3</v>
      </c>
      <c r="K329">
        <v>380</v>
      </c>
      <c r="L329">
        <v>36.99</v>
      </c>
      <c r="M329" s="1">
        <v>1.4109999999999999E-3</v>
      </c>
      <c r="N329">
        <v>1.17E-2</v>
      </c>
      <c r="O329">
        <v>602.79999999999995</v>
      </c>
      <c r="P329">
        <v>842.6</v>
      </c>
      <c r="Q329">
        <v>4.7469999999999999</v>
      </c>
      <c r="R329">
        <v>5.3819999999999997</v>
      </c>
      <c r="S329">
        <v>0</v>
      </c>
      <c r="T329">
        <v>1.67</v>
      </c>
      <c r="U329">
        <v>9.5000000000000001E-2</v>
      </c>
    </row>
    <row r="330" spans="1:21" x14ac:dyDescent="0.3">
      <c r="B330">
        <v>400</v>
      </c>
      <c r="C330" s="2">
        <f t="shared" si="117"/>
        <v>638.56960408684552</v>
      </c>
      <c r="D330" s="2">
        <f t="shared" si="118"/>
        <v>0</v>
      </c>
      <c r="E330">
        <v>7.4999999999999997E-2</v>
      </c>
      <c r="F330">
        <v>1.51</v>
      </c>
      <c r="G330" s="2">
        <f t="shared" si="119"/>
        <v>1.5100000000000001E-4</v>
      </c>
      <c r="H330">
        <v>52.29</v>
      </c>
      <c r="I330" s="1">
        <v>1.5659999999999999E-3</v>
      </c>
      <c r="K330">
        <v>400</v>
      </c>
      <c r="L330">
        <v>52.29</v>
      </c>
      <c r="M330" s="1">
        <v>1.5659999999999999E-3</v>
      </c>
      <c r="N330">
        <v>7.4999999999999997E-3</v>
      </c>
      <c r="O330">
        <v>643.6</v>
      </c>
      <c r="P330">
        <v>826.4</v>
      </c>
      <c r="Q330">
        <v>4.87</v>
      </c>
      <c r="R330">
        <v>5.3230000000000004</v>
      </c>
      <c r="T330">
        <v>1.51</v>
      </c>
      <c r="U330">
        <v>7.4999999999999997E-2</v>
      </c>
    </row>
    <row r="331" spans="1:21" x14ac:dyDescent="0.3">
      <c r="B331">
        <v>415</v>
      </c>
      <c r="C331" s="2">
        <f t="shared" si="117"/>
        <v>473.93364928909955</v>
      </c>
      <c r="D331" s="2">
        <f t="shared" si="118"/>
        <v>0</v>
      </c>
      <c r="E331">
        <v>0</v>
      </c>
      <c r="F331">
        <v>0</v>
      </c>
      <c r="G331" s="2">
        <f t="shared" si="119"/>
        <v>0</v>
      </c>
      <c r="H331">
        <v>67.400000000000006</v>
      </c>
      <c r="I331" s="1">
        <v>2.1099999999999999E-3</v>
      </c>
      <c r="K331">
        <v>415</v>
      </c>
      <c r="L331">
        <v>67.400000000000006</v>
      </c>
      <c r="M331" s="1">
        <v>2.1099999999999999E-3</v>
      </c>
      <c r="N331">
        <v>3.8E-3</v>
      </c>
      <c r="O331">
        <v>714.1</v>
      </c>
      <c r="P331">
        <v>778.6</v>
      </c>
      <c r="Q331">
        <v>5.0250000000000004</v>
      </c>
      <c r="R331">
        <v>5.2</v>
      </c>
      <c r="S331">
        <v>0</v>
      </c>
      <c r="T331">
        <v>0</v>
      </c>
      <c r="U331">
        <v>0</v>
      </c>
    </row>
    <row r="332" spans="1:21" x14ac:dyDescent="0.3">
      <c r="A332" s="70" t="s">
        <v>69</v>
      </c>
      <c r="B332" s="71"/>
      <c r="C332" s="71"/>
      <c r="D332" s="71"/>
      <c r="E332" s="71"/>
      <c r="F332" s="71"/>
      <c r="G332" s="71"/>
      <c r="H332" s="71"/>
      <c r="I332" s="71"/>
    </row>
    <row r="333" spans="1:21" x14ac:dyDescent="0.3">
      <c r="A333" s="34"/>
      <c r="B333" s="35" t="s">
        <v>27</v>
      </c>
      <c r="C333" s="35" t="s">
        <v>30</v>
      </c>
      <c r="D333" s="35" t="s">
        <v>2</v>
      </c>
      <c r="E333" s="35" t="s">
        <v>3</v>
      </c>
      <c r="F333" s="35" t="s">
        <v>85</v>
      </c>
      <c r="G333" s="36" t="s">
        <v>34</v>
      </c>
      <c r="H333" s="32" t="s">
        <v>33</v>
      </c>
      <c r="I333" s="31" t="s">
        <v>31</v>
      </c>
      <c r="K333" s="42" t="s">
        <v>41</v>
      </c>
      <c r="L333" s="34" t="s">
        <v>42</v>
      </c>
      <c r="M333" s="34" t="s">
        <v>43</v>
      </c>
      <c r="N333" s="34" t="s">
        <v>44</v>
      </c>
      <c r="O333" s="34" t="s">
        <v>45</v>
      </c>
      <c r="P333" s="34" t="s">
        <v>46</v>
      </c>
      <c r="Q333" s="34" t="s">
        <v>47</v>
      </c>
      <c r="R333" s="34" t="s">
        <v>48</v>
      </c>
      <c r="S333" s="34" t="s">
        <v>49</v>
      </c>
      <c r="T333" s="34" t="s">
        <v>50</v>
      </c>
      <c r="U333" s="43" t="s">
        <v>3</v>
      </c>
    </row>
    <row r="334" spans="1:21" x14ac:dyDescent="0.3">
      <c r="B334">
        <v>65</v>
      </c>
      <c r="C334" s="2">
        <f>1/I334</f>
        <v>858.36909871244632</v>
      </c>
      <c r="D334" s="2">
        <f>S334*1000</f>
        <v>1930</v>
      </c>
      <c r="E334">
        <v>0.16</v>
      </c>
      <c r="F334" s="47">
        <v>1.179E-2</v>
      </c>
      <c r="G334" s="2">
        <v>2.7400000000000005E-4</v>
      </c>
      <c r="H334">
        <v>0.17430000000000001</v>
      </c>
      <c r="I334">
        <v>1.165E-3</v>
      </c>
      <c r="K334">
        <v>65</v>
      </c>
      <c r="L334">
        <v>0.17430000000000001</v>
      </c>
      <c r="M334">
        <v>1.165E-3</v>
      </c>
      <c r="N334">
        <v>1091</v>
      </c>
      <c r="O334">
        <v>-144.9</v>
      </c>
      <c r="P334">
        <v>65.8</v>
      </c>
      <c r="Q334">
        <v>2.516</v>
      </c>
      <c r="R334">
        <v>5.7569999999999997</v>
      </c>
      <c r="S334">
        <v>1.93</v>
      </c>
      <c r="T334">
        <v>2.74</v>
      </c>
      <c r="U334">
        <v>0.16</v>
      </c>
    </row>
    <row r="335" spans="1:21" x14ac:dyDescent="0.3">
      <c r="B335">
        <v>70</v>
      </c>
      <c r="C335" s="2">
        <f t="shared" ref="C335:C346" si="120">1/I335</f>
        <v>838.22296730930429</v>
      </c>
      <c r="D335" s="2">
        <f t="shared" ref="D335:D346" si="121">S335*1000</f>
        <v>1937</v>
      </c>
      <c r="E335">
        <v>0.151</v>
      </c>
      <c r="F335" s="47">
        <v>1.059E-2</v>
      </c>
      <c r="G335" s="2">
        <v>2.1700000000000002E-4</v>
      </c>
      <c r="H335">
        <v>0.38590000000000002</v>
      </c>
      <c r="I335">
        <v>1.193E-3</v>
      </c>
      <c r="K335">
        <v>70</v>
      </c>
      <c r="L335">
        <v>0.38590000000000002</v>
      </c>
      <c r="M335">
        <v>1.193E-3</v>
      </c>
      <c r="N335">
        <v>525.6</v>
      </c>
      <c r="O335">
        <v>-135.19999999999999</v>
      </c>
      <c r="P335">
        <v>70.5</v>
      </c>
      <c r="Q335">
        <v>2.657</v>
      </c>
      <c r="R335">
        <v>5.5949999999999998</v>
      </c>
      <c r="S335">
        <v>1.9370000000000001</v>
      </c>
      <c r="T335">
        <v>2.17</v>
      </c>
      <c r="U335">
        <v>0.151</v>
      </c>
    </row>
    <row r="336" spans="1:21" x14ac:dyDescent="0.3">
      <c r="B336">
        <v>75</v>
      </c>
      <c r="C336" s="2">
        <f t="shared" si="120"/>
        <v>816.99346405228755</v>
      </c>
      <c r="D336" s="2">
        <f t="shared" si="121"/>
        <v>1948</v>
      </c>
      <c r="E336">
        <v>0.14099999999999999</v>
      </c>
      <c r="F336" s="47">
        <v>9.4199999999999996E-3</v>
      </c>
      <c r="G336" s="2">
        <v>1.7700000000000002E-4</v>
      </c>
      <c r="H336">
        <v>0.76090000000000002</v>
      </c>
      <c r="I336">
        <v>1.224E-3</v>
      </c>
      <c r="K336">
        <v>75</v>
      </c>
      <c r="L336">
        <v>0.76090000000000002</v>
      </c>
      <c r="M336">
        <v>1.224E-3</v>
      </c>
      <c r="N336">
        <v>281.8</v>
      </c>
      <c r="O336">
        <v>-125.4</v>
      </c>
      <c r="P336">
        <v>74.900000000000006</v>
      </c>
      <c r="Q336">
        <v>2.7890000000000001</v>
      </c>
      <c r="R336">
        <v>5.46</v>
      </c>
      <c r="S336">
        <v>1.948</v>
      </c>
      <c r="T336">
        <v>1.77</v>
      </c>
      <c r="U336">
        <v>0.14099999999999999</v>
      </c>
    </row>
    <row r="337" spans="1:21" x14ac:dyDescent="0.3">
      <c r="B337">
        <v>80</v>
      </c>
      <c r="C337" s="2">
        <f t="shared" si="120"/>
        <v>794.91255961844195</v>
      </c>
      <c r="D337" s="2">
        <f t="shared" si="121"/>
        <v>1964</v>
      </c>
      <c r="E337">
        <v>0.13200000000000001</v>
      </c>
      <c r="F337" s="47">
        <v>8.2699999999999996E-3</v>
      </c>
      <c r="G337" s="2">
        <v>1.4799999999999999E-4</v>
      </c>
      <c r="H337">
        <v>1.369</v>
      </c>
      <c r="I337">
        <v>1.258E-3</v>
      </c>
      <c r="K337">
        <v>80</v>
      </c>
      <c r="L337">
        <v>1.369</v>
      </c>
      <c r="M337">
        <v>1.258E-3</v>
      </c>
      <c r="N337">
        <v>164</v>
      </c>
      <c r="O337">
        <v>-115.6</v>
      </c>
      <c r="P337">
        <v>78.900000000000006</v>
      </c>
      <c r="Q337">
        <v>2.9129999999999998</v>
      </c>
      <c r="R337">
        <v>5.3449999999999998</v>
      </c>
      <c r="S337">
        <v>1.964</v>
      </c>
      <c r="T337">
        <v>1.48</v>
      </c>
      <c r="U337">
        <v>0.13200000000000001</v>
      </c>
    </row>
    <row r="338" spans="1:21" x14ac:dyDescent="0.3">
      <c r="B338">
        <v>85</v>
      </c>
      <c r="C338" s="2">
        <f t="shared" si="120"/>
        <v>771.01002313030074</v>
      </c>
      <c r="D338" s="2">
        <f t="shared" si="121"/>
        <v>1989</v>
      </c>
      <c r="E338">
        <v>0.123</v>
      </c>
      <c r="F338" s="47">
        <v>7.1599999999999997E-3</v>
      </c>
      <c r="G338" s="2">
        <v>1.27E-4</v>
      </c>
      <c r="H338">
        <v>2.2869999999999999</v>
      </c>
      <c r="I338">
        <v>1.297E-3</v>
      </c>
      <c r="K338">
        <v>85</v>
      </c>
      <c r="L338">
        <v>2.2869999999999999</v>
      </c>
      <c r="M338">
        <v>1.297E-3</v>
      </c>
      <c r="N338">
        <v>101.7</v>
      </c>
      <c r="O338">
        <v>-105.7</v>
      </c>
      <c r="P338">
        <v>82.3</v>
      </c>
      <c r="Q338">
        <v>3.032</v>
      </c>
      <c r="R338">
        <v>5.2439999999999998</v>
      </c>
      <c r="S338">
        <v>1.9890000000000001</v>
      </c>
      <c r="T338">
        <v>1.27</v>
      </c>
      <c r="U338">
        <v>0.123</v>
      </c>
    </row>
    <row r="339" spans="1:21" x14ac:dyDescent="0.3">
      <c r="B339">
        <v>90</v>
      </c>
      <c r="C339" s="2">
        <f t="shared" si="120"/>
        <v>746.26865671641792</v>
      </c>
      <c r="D339" s="2">
        <f t="shared" si="121"/>
        <v>2028</v>
      </c>
      <c r="E339">
        <v>0.114</v>
      </c>
      <c r="F339" s="47">
        <v>6.0899999999999999E-3</v>
      </c>
      <c r="G339" s="2">
        <v>1.1000000000000002E-4</v>
      </c>
      <c r="H339">
        <v>3.6</v>
      </c>
      <c r="I339">
        <v>1.34E-3</v>
      </c>
      <c r="K339">
        <v>90</v>
      </c>
      <c r="L339">
        <v>3.6</v>
      </c>
      <c r="M339">
        <v>1.34E-3</v>
      </c>
      <c r="N339">
        <v>66.28</v>
      </c>
      <c r="O339">
        <v>-95.6</v>
      </c>
      <c r="P339">
        <v>85</v>
      </c>
      <c r="Q339">
        <v>3.1469999999999998</v>
      </c>
      <c r="R339">
        <v>5.1520000000000001</v>
      </c>
      <c r="S339">
        <v>2.028</v>
      </c>
      <c r="T339">
        <v>1.1000000000000001</v>
      </c>
      <c r="U339">
        <v>0.114</v>
      </c>
    </row>
    <row r="340" spans="1:21" x14ac:dyDescent="0.3">
      <c r="B340">
        <v>95</v>
      </c>
      <c r="C340" s="2">
        <f t="shared" si="120"/>
        <v>719.42446043165467</v>
      </c>
      <c r="D340" s="2">
        <f t="shared" si="121"/>
        <v>2086</v>
      </c>
      <c r="E340">
        <v>0.105</v>
      </c>
      <c r="F340" s="47">
        <v>5.0499999999999998E-3</v>
      </c>
      <c r="G340" s="2">
        <v>9.7E-5</v>
      </c>
      <c r="H340">
        <v>5.3979999999999997</v>
      </c>
      <c r="I340">
        <v>1.39E-3</v>
      </c>
      <c r="K340">
        <v>95</v>
      </c>
      <c r="L340">
        <v>5.3979999999999997</v>
      </c>
      <c r="M340">
        <v>1.39E-3</v>
      </c>
      <c r="N340">
        <v>44.87</v>
      </c>
      <c r="O340">
        <v>-85.2</v>
      </c>
      <c r="P340">
        <v>86.8</v>
      </c>
      <c r="Q340">
        <v>3.2559999999999998</v>
      </c>
      <c r="R340">
        <v>5.0670000000000002</v>
      </c>
      <c r="S340">
        <v>2.0859999999999999</v>
      </c>
      <c r="T340">
        <v>0.97</v>
      </c>
      <c r="U340">
        <v>0.105</v>
      </c>
    </row>
    <row r="341" spans="1:21" x14ac:dyDescent="0.3">
      <c r="B341">
        <v>100</v>
      </c>
      <c r="C341" s="2">
        <f t="shared" si="120"/>
        <v>691.08500345542495</v>
      </c>
      <c r="D341" s="2">
        <f t="shared" si="121"/>
        <v>2176</v>
      </c>
      <c r="E341">
        <v>9.7000000000000003E-2</v>
      </c>
      <c r="F341" s="47">
        <v>4.0499999999999998E-3</v>
      </c>
      <c r="G341" s="2">
        <v>8.7000000000000001E-5</v>
      </c>
      <c r="H341">
        <v>7.7750000000000004</v>
      </c>
      <c r="I341">
        <v>1.4470000000000002E-3</v>
      </c>
      <c r="K341">
        <v>100</v>
      </c>
      <c r="L341">
        <v>7.7750000000000004</v>
      </c>
      <c r="M341">
        <v>1.4470000000000002E-3</v>
      </c>
      <c r="N341">
        <v>31.26</v>
      </c>
      <c r="O341">
        <v>-74.5</v>
      </c>
      <c r="P341">
        <v>87.7</v>
      </c>
      <c r="Q341">
        <v>3.363</v>
      </c>
      <c r="R341">
        <v>4.9850000000000003</v>
      </c>
      <c r="S341">
        <v>2.1760000000000002</v>
      </c>
      <c r="T341">
        <v>0.87</v>
      </c>
      <c r="U341">
        <v>9.7000000000000003E-2</v>
      </c>
    </row>
    <row r="342" spans="1:21" x14ac:dyDescent="0.3">
      <c r="B342">
        <v>105</v>
      </c>
      <c r="C342" s="2">
        <f t="shared" si="120"/>
        <v>660.50198150594451</v>
      </c>
      <c r="D342" s="2">
        <f t="shared" si="121"/>
        <v>2319</v>
      </c>
      <c r="E342">
        <v>8.7999999999999995E-2</v>
      </c>
      <c r="F342" s="47">
        <v>3.0999999999999999E-3</v>
      </c>
      <c r="G342" s="2">
        <v>7.9000000000000009E-5</v>
      </c>
      <c r="H342">
        <v>10.83</v>
      </c>
      <c r="I342">
        <v>1.5139999999999999E-3</v>
      </c>
      <c r="K342">
        <v>105</v>
      </c>
      <c r="L342">
        <v>10.83</v>
      </c>
      <c r="M342">
        <v>1.5139999999999999E-3</v>
      </c>
      <c r="N342">
        <v>22.23</v>
      </c>
      <c r="O342">
        <v>-63.8</v>
      </c>
      <c r="P342">
        <v>87.4</v>
      </c>
      <c r="Q342">
        <v>3.4689999999999999</v>
      </c>
      <c r="R342">
        <v>4.9039999999999999</v>
      </c>
      <c r="S342">
        <v>2.319</v>
      </c>
      <c r="T342">
        <v>0.79</v>
      </c>
      <c r="U342">
        <v>8.7999999999999995E-2</v>
      </c>
    </row>
    <row r="343" spans="1:21" x14ac:dyDescent="0.3">
      <c r="B343">
        <v>110</v>
      </c>
      <c r="C343" s="2">
        <f t="shared" si="120"/>
        <v>626.17407639323733</v>
      </c>
      <c r="D343" s="2">
        <f t="shared" si="121"/>
        <v>2566</v>
      </c>
      <c r="E343">
        <v>0.08</v>
      </c>
      <c r="F343" s="47">
        <v>2.2100000000000002E-3</v>
      </c>
      <c r="G343" s="2">
        <v>7.1000000000000005E-5</v>
      </c>
      <c r="H343">
        <v>14.67</v>
      </c>
      <c r="I343">
        <v>1.5970000000000001E-3</v>
      </c>
      <c r="K343">
        <v>110</v>
      </c>
      <c r="L343">
        <v>14.67</v>
      </c>
      <c r="M343">
        <v>1.5970000000000001E-3</v>
      </c>
      <c r="N343">
        <v>15.98</v>
      </c>
      <c r="O343">
        <v>-51.4</v>
      </c>
      <c r="P343">
        <v>85.6</v>
      </c>
      <c r="Q343">
        <v>3.5750000000000002</v>
      </c>
      <c r="R343">
        <v>4.82</v>
      </c>
      <c r="S343">
        <v>2.5659999999999998</v>
      </c>
      <c r="T343">
        <v>0.71</v>
      </c>
      <c r="U343">
        <v>0.08</v>
      </c>
    </row>
    <row r="344" spans="1:21" x14ac:dyDescent="0.3">
      <c r="B344">
        <v>115</v>
      </c>
      <c r="C344" s="2">
        <f t="shared" si="120"/>
        <v>583.43057176196032</v>
      </c>
      <c r="D344" s="2">
        <f t="shared" si="121"/>
        <v>3063</v>
      </c>
      <c r="E344">
        <v>7.0999999999999994E-2</v>
      </c>
      <c r="F344" s="47">
        <v>1.39E-3</v>
      </c>
      <c r="G344" s="2">
        <v>6.0000000000000002E-5</v>
      </c>
      <c r="H344">
        <v>19.399999999999999</v>
      </c>
      <c r="I344">
        <v>1.714E-3</v>
      </c>
      <c r="K344">
        <v>115</v>
      </c>
      <c r="L344">
        <v>19.399999999999999</v>
      </c>
      <c r="M344">
        <v>1.714E-3</v>
      </c>
      <c r="N344">
        <v>11.47</v>
      </c>
      <c r="O344">
        <v>-38.1</v>
      </c>
      <c r="P344">
        <v>81.8</v>
      </c>
      <c r="Q344">
        <v>3.6869999999999998</v>
      </c>
      <c r="R344">
        <v>4.7290000000000001</v>
      </c>
      <c r="S344">
        <v>3.0630000000000002</v>
      </c>
      <c r="T344">
        <v>0.6</v>
      </c>
      <c r="U344">
        <v>7.0999999999999994E-2</v>
      </c>
    </row>
    <row r="345" spans="1:21" x14ac:dyDescent="0.3">
      <c r="B345">
        <v>120</v>
      </c>
      <c r="C345" s="2">
        <f t="shared" si="120"/>
        <v>528.54122621564477</v>
      </c>
      <c r="D345" s="2">
        <f t="shared" si="121"/>
        <v>0</v>
      </c>
      <c r="E345">
        <v>6.3E-2</v>
      </c>
      <c r="F345" s="47">
        <v>6.6E-4</v>
      </c>
      <c r="G345" s="2">
        <v>4.8000000000000001E-5</v>
      </c>
      <c r="H345">
        <v>25.15</v>
      </c>
      <c r="I345">
        <v>1.892E-3</v>
      </c>
      <c r="K345">
        <v>120</v>
      </c>
      <c r="L345">
        <v>25.15</v>
      </c>
      <c r="M345">
        <v>1.892E-3</v>
      </c>
      <c r="N345">
        <v>8.0310000000000006</v>
      </c>
      <c r="O345">
        <v>-21.4</v>
      </c>
      <c r="P345">
        <v>74.3</v>
      </c>
      <c r="Q345">
        <v>3.8210000000000002</v>
      </c>
      <c r="R345">
        <v>4.6189999999999998</v>
      </c>
      <c r="S345">
        <v>0</v>
      </c>
      <c r="T345">
        <v>0.48</v>
      </c>
      <c r="U345">
        <v>6.3E-2</v>
      </c>
    </row>
    <row r="346" spans="1:21" x14ac:dyDescent="0.3">
      <c r="B346">
        <v>125</v>
      </c>
      <c r="C346" s="2">
        <f t="shared" si="120"/>
        <v>430.29259896729781</v>
      </c>
      <c r="D346" s="2">
        <f t="shared" si="121"/>
        <v>0</v>
      </c>
      <c r="E346">
        <v>5.1999999999999998E-2</v>
      </c>
      <c r="F346" s="47">
        <v>8.0000000000000007E-5</v>
      </c>
      <c r="G346" s="2">
        <v>3.2000000000000005E-5</v>
      </c>
      <c r="H346">
        <v>32.049999999999997</v>
      </c>
      <c r="I346">
        <v>2.3239999999999997E-3</v>
      </c>
      <c r="K346">
        <v>125</v>
      </c>
      <c r="L346">
        <v>32.049999999999997</v>
      </c>
      <c r="M346">
        <v>2.3239999999999997E-3</v>
      </c>
      <c r="N346">
        <v>5.016</v>
      </c>
      <c r="O346">
        <v>5.0999999999999996</v>
      </c>
      <c r="P346">
        <v>57.2</v>
      </c>
      <c r="Q346">
        <v>4.024</v>
      </c>
      <c r="R346">
        <v>4.444</v>
      </c>
      <c r="S346">
        <v>0</v>
      </c>
      <c r="T346">
        <v>0.32</v>
      </c>
      <c r="U346">
        <v>5.1999999999999998E-2</v>
      </c>
    </row>
    <row r="347" spans="1:21" x14ac:dyDescent="0.3">
      <c r="A347" s="70" t="s">
        <v>70</v>
      </c>
      <c r="B347" s="71"/>
      <c r="C347" s="71"/>
      <c r="D347" s="71"/>
      <c r="E347" s="71"/>
      <c r="F347" s="71"/>
      <c r="G347" s="71"/>
      <c r="H347" s="71"/>
      <c r="I347" s="71"/>
    </row>
    <row r="348" spans="1:21" x14ac:dyDescent="0.3">
      <c r="A348" s="34"/>
      <c r="B348" s="35" t="s">
        <v>27</v>
      </c>
      <c r="C348" s="35" t="s">
        <v>30</v>
      </c>
      <c r="D348" s="35" t="s">
        <v>2</v>
      </c>
      <c r="E348" s="35" t="s">
        <v>3</v>
      </c>
      <c r="F348" s="35"/>
      <c r="G348" s="36" t="s">
        <v>34</v>
      </c>
      <c r="H348" s="32" t="s">
        <v>33</v>
      </c>
      <c r="I348" s="31" t="s">
        <v>31</v>
      </c>
      <c r="K348" s="42" t="s">
        <v>41</v>
      </c>
      <c r="L348" s="34" t="s">
        <v>42</v>
      </c>
      <c r="M348" s="34" t="s">
        <v>43</v>
      </c>
      <c r="N348" s="34" t="s">
        <v>44</v>
      </c>
      <c r="O348" s="34" t="s">
        <v>45</v>
      </c>
      <c r="P348" s="34" t="s">
        <v>46</v>
      </c>
      <c r="Q348" s="34" t="s">
        <v>47</v>
      </c>
      <c r="R348" s="34" t="s">
        <v>48</v>
      </c>
      <c r="S348" s="34" t="s">
        <v>49</v>
      </c>
      <c r="T348" s="34" t="s">
        <v>50</v>
      </c>
      <c r="U348" s="43" t="s">
        <v>3</v>
      </c>
    </row>
    <row r="349" spans="1:21" x14ac:dyDescent="0.3">
      <c r="B349">
        <v>220</v>
      </c>
      <c r="C349" s="2">
        <v>0</v>
      </c>
      <c r="D349" s="2">
        <f>S349*1000</f>
        <v>2070</v>
      </c>
      <c r="E349">
        <v>0.15</v>
      </c>
      <c r="F349">
        <v>33</v>
      </c>
      <c r="G349" s="2">
        <f>F349*POWER(10,-4)</f>
        <v>3.3E-3</v>
      </c>
      <c r="H349">
        <v>0.17430000000000001</v>
      </c>
      <c r="I349">
        <v>0</v>
      </c>
      <c r="K349">
        <v>220</v>
      </c>
      <c r="L349" s="1">
        <v>2.7E-6</v>
      </c>
      <c r="O349">
        <v>359.2</v>
      </c>
      <c r="Q349">
        <v>2.427</v>
      </c>
      <c r="S349">
        <v>2.0699999999999998</v>
      </c>
      <c r="T349">
        <v>33</v>
      </c>
      <c r="U349">
        <v>0.15</v>
      </c>
    </row>
    <row r="350" spans="1:21" x14ac:dyDescent="0.3">
      <c r="B350">
        <v>260</v>
      </c>
      <c r="C350" s="2">
        <v>0</v>
      </c>
      <c r="D350" s="2">
        <f t="shared" ref="D350:D359" si="122">S350*1000</f>
        <v>2100</v>
      </c>
      <c r="E350">
        <v>0.14000000000000001</v>
      </c>
      <c r="F350">
        <v>12.1</v>
      </c>
      <c r="G350" s="2">
        <f t="shared" ref="G350:G359" si="123">F350*POWER(10,-4)</f>
        <v>1.2099999999999999E-3</v>
      </c>
      <c r="H350">
        <v>0.38590000000000002</v>
      </c>
      <c r="I350">
        <v>0</v>
      </c>
      <c r="K350">
        <v>260</v>
      </c>
      <c r="L350" s="1">
        <v>2.9700000000000001E-4</v>
      </c>
      <c r="O350">
        <v>442.2</v>
      </c>
      <c r="P350">
        <v>828.7</v>
      </c>
      <c r="Q350">
        <v>2.774</v>
      </c>
      <c r="R350">
        <v>4.21</v>
      </c>
      <c r="S350">
        <v>2.1</v>
      </c>
      <c r="T350">
        <v>12.1</v>
      </c>
      <c r="U350">
        <v>0.14000000000000001</v>
      </c>
    </row>
    <row r="351" spans="1:21" x14ac:dyDescent="0.3">
      <c r="B351">
        <v>300</v>
      </c>
      <c r="C351" s="2">
        <f t="shared" ref="C351:C359" si="124">1/I351</f>
        <v>712.25071225071224</v>
      </c>
      <c r="D351" s="2">
        <f t="shared" si="122"/>
        <v>2220</v>
      </c>
      <c r="E351">
        <v>0.129</v>
      </c>
      <c r="F351">
        <v>6.53</v>
      </c>
      <c r="G351" s="2">
        <f t="shared" si="123"/>
        <v>6.5300000000000004E-4</v>
      </c>
      <c r="H351">
        <v>0.76090000000000002</v>
      </c>
      <c r="I351" s="1">
        <v>1.4040000000000001E-3</v>
      </c>
      <c r="K351">
        <v>300</v>
      </c>
      <c r="L351" s="1">
        <v>6.4000000000000003E-3</v>
      </c>
      <c r="M351" s="1">
        <v>1.4040000000000001E-3</v>
      </c>
      <c r="N351">
        <v>30.35</v>
      </c>
      <c r="O351">
        <v>528.6</v>
      </c>
      <c r="P351">
        <v>891.7</v>
      </c>
      <c r="Q351">
        <v>3.0830000000000002</v>
      </c>
      <c r="R351">
        <v>4.282</v>
      </c>
      <c r="S351">
        <v>2.2200000000000002</v>
      </c>
      <c r="T351">
        <v>6.53</v>
      </c>
      <c r="U351">
        <v>0.129</v>
      </c>
    </row>
    <row r="352" spans="1:21" x14ac:dyDescent="0.3">
      <c r="B352">
        <v>340</v>
      </c>
      <c r="C352" s="2">
        <f t="shared" si="124"/>
        <v>679.80965329707681</v>
      </c>
      <c r="D352" s="2">
        <f t="shared" si="122"/>
        <v>0</v>
      </c>
      <c r="E352">
        <v>0.11799999999999999</v>
      </c>
      <c r="F352">
        <v>4.16</v>
      </c>
      <c r="G352" s="2">
        <f t="shared" si="123"/>
        <v>4.1600000000000003E-4</v>
      </c>
      <c r="H352">
        <v>1.369</v>
      </c>
      <c r="I352" s="1">
        <v>1.4710000000000001E-3</v>
      </c>
      <c r="K352">
        <v>340</v>
      </c>
      <c r="L352">
        <v>5.4699999999999999E-2</v>
      </c>
      <c r="M352" s="1">
        <v>1.4710000000000001E-3</v>
      </c>
      <c r="N352">
        <v>4</v>
      </c>
      <c r="O352">
        <v>622</v>
      </c>
      <c r="P352">
        <v>961.1</v>
      </c>
      <c r="Q352">
        <v>3.37</v>
      </c>
      <c r="R352">
        <v>4.3680000000000003</v>
      </c>
      <c r="T352">
        <v>4.16</v>
      </c>
      <c r="U352">
        <v>0.11799999999999999</v>
      </c>
    </row>
    <row r="353" spans="1:21" x14ac:dyDescent="0.3">
      <c r="B353">
        <v>380</v>
      </c>
      <c r="C353" s="2">
        <f t="shared" si="124"/>
        <v>645.99483204134367</v>
      </c>
      <c r="D353" s="2">
        <f t="shared" si="122"/>
        <v>0</v>
      </c>
      <c r="E353">
        <v>0.107</v>
      </c>
      <c r="F353">
        <v>2.91</v>
      </c>
      <c r="G353" s="2">
        <f t="shared" si="123"/>
        <v>2.9100000000000003E-4</v>
      </c>
      <c r="H353">
        <v>2.2869999999999999</v>
      </c>
      <c r="I353" s="1">
        <v>1.5479999999999999E-3</v>
      </c>
      <c r="K353">
        <v>380</v>
      </c>
      <c r="L353">
        <v>0.26779999999999998</v>
      </c>
      <c r="M353" s="1">
        <v>1.5479999999999999E-3</v>
      </c>
      <c r="N353">
        <v>0.89400000000000002</v>
      </c>
      <c r="O353">
        <v>722.5</v>
      </c>
      <c r="P353">
        <v>1036.5</v>
      </c>
      <c r="Q353">
        <v>3.65</v>
      </c>
      <c r="R353">
        <v>4.476</v>
      </c>
      <c r="T353">
        <v>2.91</v>
      </c>
      <c r="U353">
        <v>0.107</v>
      </c>
    </row>
    <row r="354" spans="1:21" x14ac:dyDescent="0.3">
      <c r="B354">
        <v>420</v>
      </c>
      <c r="C354" s="2">
        <f t="shared" si="124"/>
        <v>610.8735491753207</v>
      </c>
      <c r="D354" s="2">
        <f t="shared" si="122"/>
        <v>0</v>
      </c>
      <c r="E354">
        <v>9.6000000000000002E-2</v>
      </c>
      <c r="F354">
        <v>2.1800000000000002</v>
      </c>
      <c r="G354" s="2">
        <f t="shared" si="123"/>
        <v>2.1800000000000001E-4</v>
      </c>
      <c r="H354">
        <v>3.6</v>
      </c>
      <c r="I354" s="1">
        <v>1.637E-3</v>
      </c>
      <c r="K354">
        <v>420</v>
      </c>
      <c r="L354">
        <v>0.91100000000000003</v>
      </c>
      <c r="M354" s="1">
        <v>1.637E-3</v>
      </c>
      <c r="N354">
        <v>0.28599999999999998</v>
      </c>
      <c r="O354">
        <v>833.3</v>
      </c>
      <c r="P354">
        <v>1116.5999999999999</v>
      </c>
      <c r="Q354">
        <v>3.927</v>
      </c>
      <c r="R354">
        <v>4.601</v>
      </c>
      <c r="T354">
        <v>2.1800000000000002</v>
      </c>
      <c r="U354">
        <v>9.6000000000000002E-2</v>
      </c>
    </row>
    <row r="355" spans="1:21" x14ac:dyDescent="0.3">
      <c r="B355">
        <v>460</v>
      </c>
      <c r="C355" s="2">
        <f t="shared" si="124"/>
        <v>572.08237986270024</v>
      </c>
      <c r="D355" s="2">
        <f t="shared" si="122"/>
        <v>0</v>
      </c>
      <c r="E355">
        <v>8.8999999999999996E-2</v>
      </c>
      <c r="F355">
        <v>0</v>
      </c>
      <c r="G355" s="2">
        <f t="shared" si="123"/>
        <v>0</v>
      </c>
      <c r="H355">
        <v>5.3979999999999997</v>
      </c>
      <c r="I355" s="1">
        <v>1.748E-3</v>
      </c>
      <c r="K355">
        <v>460</v>
      </c>
      <c r="L355">
        <v>2.4009999999999998</v>
      </c>
      <c r="M355" s="1">
        <v>1.748E-3</v>
      </c>
      <c r="N355">
        <v>0.104</v>
      </c>
      <c r="O355">
        <v>950.3</v>
      </c>
      <c r="P355">
        <v>1199.2</v>
      </c>
      <c r="Q355">
        <v>4.1859999999999999</v>
      </c>
      <c r="R355">
        <v>4.7270000000000003</v>
      </c>
      <c r="U355">
        <v>8.8999999999999996E-2</v>
      </c>
    </row>
    <row r="356" spans="1:21" x14ac:dyDescent="0.3">
      <c r="B356">
        <v>500</v>
      </c>
      <c r="C356" s="2">
        <f t="shared" si="124"/>
        <v>527.70448548812669</v>
      </c>
      <c r="D356" s="2">
        <f t="shared" si="122"/>
        <v>0</v>
      </c>
      <c r="E356">
        <v>8.2000000000000003E-2</v>
      </c>
      <c r="F356">
        <v>0</v>
      </c>
      <c r="G356" s="2">
        <f t="shared" si="123"/>
        <v>0</v>
      </c>
      <c r="H356">
        <v>7.7750000000000004</v>
      </c>
      <c r="I356" s="1">
        <v>1.895E-3</v>
      </c>
      <c r="K356">
        <v>500</v>
      </c>
      <c r="L356">
        <v>5.3090000000000002</v>
      </c>
      <c r="M356" s="1">
        <v>1.895E-3</v>
      </c>
      <c r="N356">
        <v>4.4999999999999998E-2</v>
      </c>
      <c r="O356">
        <v>1076.2</v>
      </c>
      <c r="P356">
        <v>1282.9000000000001</v>
      </c>
      <c r="Q356">
        <v>4.444</v>
      </c>
      <c r="R356">
        <v>4.8570000000000002</v>
      </c>
      <c r="U356">
        <v>8.2000000000000003E-2</v>
      </c>
    </row>
    <row r="357" spans="1:21" x14ac:dyDescent="0.3">
      <c r="B357">
        <v>540</v>
      </c>
      <c r="C357" s="2">
        <f t="shared" si="124"/>
        <v>469.48356807511738</v>
      </c>
      <c r="D357" s="2">
        <f t="shared" si="122"/>
        <v>0</v>
      </c>
      <c r="E357">
        <v>0</v>
      </c>
      <c r="F357">
        <v>0</v>
      </c>
      <c r="G357" s="2">
        <f t="shared" si="123"/>
        <v>0</v>
      </c>
      <c r="H357">
        <v>10.83</v>
      </c>
      <c r="I357" s="1">
        <v>2.1299999999999999E-3</v>
      </c>
      <c r="K357">
        <v>540</v>
      </c>
      <c r="L357">
        <v>10.199999999999999</v>
      </c>
      <c r="M357" s="1">
        <v>2.1299999999999999E-3</v>
      </c>
      <c r="N357">
        <v>2.1000000000000001E-2</v>
      </c>
      <c r="O357">
        <v>1207.7</v>
      </c>
      <c r="P357">
        <v>1363.8</v>
      </c>
      <c r="Q357">
        <v>4.6909999999999998</v>
      </c>
      <c r="R357">
        <v>3.98</v>
      </c>
    </row>
    <row r="358" spans="1:21" x14ac:dyDescent="0.3">
      <c r="B358">
        <v>580</v>
      </c>
      <c r="C358" s="2">
        <f t="shared" si="124"/>
        <v>359.71223021582733</v>
      </c>
      <c r="D358" s="2">
        <f t="shared" si="122"/>
        <v>0</v>
      </c>
      <c r="E358">
        <v>0</v>
      </c>
      <c r="F358">
        <v>0</v>
      </c>
      <c r="G358" s="2">
        <f t="shared" si="123"/>
        <v>0</v>
      </c>
      <c r="H358">
        <v>14.67</v>
      </c>
      <c r="I358" s="1">
        <v>2.7799999999999999E-3</v>
      </c>
      <c r="K358">
        <v>580</v>
      </c>
      <c r="L358">
        <v>18.02</v>
      </c>
      <c r="M358" s="1">
        <v>2.7799999999999999E-3</v>
      </c>
      <c r="N358">
        <v>8.0000000000000002E-3</v>
      </c>
      <c r="O358">
        <v>1342.9</v>
      </c>
      <c r="P358">
        <v>1318.1</v>
      </c>
      <c r="Q358">
        <v>4.9269999999999996</v>
      </c>
      <c r="R358">
        <v>5.056</v>
      </c>
    </row>
    <row r="359" spans="1:21" x14ac:dyDescent="0.3">
      <c r="B359">
        <v>594.6</v>
      </c>
      <c r="C359" s="2">
        <f t="shared" si="124"/>
        <v>236.40661938534276</v>
      </c>
      <c r="D359" s="2">
        <f t="shared" si="122"/>
        <v>0</v>
      </c>
      <c r="E359">
        <v>0</v>
      </c>
      <c r="F359">
        <v>0</v>
      </c>
      <c r="G359" s="2">
        <f t="shared" si="123"/>
        <v>0</v>
      </c>
      <c r="H359">
        <v>19.399999999999999</v>
      </c>
      <c r="I359" s="1">
        <v>4.2300000000000003E-3</v>
      </c>
      <c r="K359">
        <v>594.6</v>
      </c>
      <c r="L359">
        <v>22.9</v>
      </c>
      <c r="M359" s="1">
        <v>4.2300000000000003E-3</v>
      </c>
      <c r="N359">
        <v>4.0000000000000001E-3</v>
      </c>
      <c r="O359">
        <v>1305.2</v>
      </c>
      <c r="P359">
        <v>1305.2</v>
      </c>
      <c r="Q359">
        <v>5.032</v>
      </c>
      <c r="R359">
        <v>5.032</v>
      </c>
    </row>
    <row r="360" spans="1:21" x14ac:dyDescent="0.3">
      <c r="A360" s="70" t="s">
        <v>71</v>
      </c>
      <c r="B360" s="71"/>
      <c r="C360" s="71"/>
      <c r="D360" s="71"/>
      <c r="E360" s="71"/>
      <c r="F360" s="71"/>
      <c r="G360" s="71"/>
      <c r="H360" s="71"/>
      <c r="I360" s="71"/>
    </row>
    <row r="361" spans="1:21" x14ac:dyDescent="0.3">
      <c r="A361" s="34"/>
      <c r="B361" s="35" t="s">
        <v>27</v>
      </c>
      <c r="C361" s="35" t="s">
        <v>30</v>
      </c>
      <c r="D361" s="35" t="s">
        <v>2</v>
      </c>
      <c r="E361" s="35" t="s">
        <v>3</v>
      </c>
      <c r="F361" s="35"/>
      <c r="G361" s="36" t="s">
        <v>34</v>
      </c>
      <c r="H361" s="32" t="s">
        <v>33</v>
      </c>
      <c r="I361" s="31" t="s">
        <v>31</v>
      </c>
      <c r="K361" s="42" t="s">
        <v>41</v>
      </c>
      <c r="L361" s="34" t="s">
        <v>42</v>
      </c>
      <c r="M361" s="34" t="s">
        <v>43</v>
      </c>
      <c r="N361" s="34" t="s">
        <v>44</v>
      </c>
      <c r="O361" s="34" t="s">
        <v>45</v>
      </c>
      <c r="P361" s="34" t="s">
        <v>46</v>
      </c>
      <c r="Q361" s="34" t="s">
        <v>47</v>
      </c>
      <c r="R361" s="34" t="s">
        <v>48</v>
      </c>
      <c r="S361" s="34" t="s">
        <v>49</v>
      </c>
      <c r="T361" s="34" t="s">
        <v>50</v>
      </c>
      <c r="U361" s="43" t="s">
        <v>3</v>
      </c>
    </row>
    <row r="362" spans="1:21" x14ac:dyDescent="0.3">
      <c r="B362">
        <f>K362</f>
        <v>220</v>
      </c>
      <c r="C362" s="2">
        <v>0</v>
      </c>
      <c r="D362" s="2">
        <f>S362*1000</f>
        <v>2035.0000000000002</v>
      </c>
      <c r="E362">
        <f>U362</f>
        <v>0.14799999999999999</v>
      </c>
      <c r="F362">
        <f>T362</f>
        <v>2.0099999999999998</v>
      </c>
      <c r="G362" s="2">
        <f>F362*POWER(10,-3)</f>
        <v>2.0099999999999996E-3</v>
      </c>
      <c r="H362" s="1">
        <f>L362</f>
        <v>2.41E-5</v>
      </c>
      <c r="I362">
        <f>M362</f>
        <v>0</v>
      </c>
      <c r="K362">
        <v>220</v>
      </c>
      <c r="L362" s="1">
        <v>2.41E-5</v>
      </c>
      <c r="M362" s="1">
        <v>0</v>
      </c>
      <c r="N362">
        <v>0</v>
      </c>
      <c r="O362">
        <v>373.2</v>
      </c>
      <c r="P362">
        <v>0</v>
      </c>
      <c r="Q362">
        <v>2.52</v>
      </c>
      <c r="R362">
        <v>0</v>
      </c>
      <c r="S362">
        <v>2.0350000000000001</v>
      </c>
      <c r="T362">
        <v>2.0099999999999998</v>
      </c>
      <c r="U362">
        <v>0.14799999999999999</v>
      </c>
    </row>
    <row r="363" spans="1:21" x14ac:dyDescent="0.3">
      <c r="B363">
        <f t="shared" ref="B363:B371" si="125">K363</f>
        <v>260</v>
      </c>
      <c r="C363" s="2">
        <v>0</v>
      </c>
      <c r="D363" s="2">
        <f t="shared" ref="D363:D371" si="126">S363*1000</f>
        <v>2105</v>
      </c>
      <c r="E363">
        <f t="shared" ref="E363:E371" si="127">U363</f>
        <v>0.13800000000000001</v>
      </c>
      <c r="F363">
        <f t="shared" ref="F363:F371" si="128">T363</f>
        <v>0.87</v>
      </c>
      <c r="G363" s="2">
        <f t="shared" ref="G363:G371" si="129">F363*POWER(10,-3)</f>
        <v>8.7000000000000001E-4</v>
      </c>
      <c r="H363" s="1">
        <f t="shared" ref="H363:H371" si="130">L363</f>
        <v>1.4E-3</v>
      </c>
      <c r="I363">
        <f t="shared" ref="I363:I371" si="131">M363</f>
        <v>1.3680000000000001E-3</v>
      </c>
      <c r="K363">
        <v>260</v>
      </c>
      <c r="L363">
        <v>1.4E-3</v>
      </c>
      <c r="M363" s="1">
        <v>1.3680000000000001E-3</v>
      </c>
      <c r="N363">
        <v>125</v>
      </c>
      <c r="O363">
        <v>455.8</v>
      </c>
      <c r="P363">
        <v>842.1</v>
      </c>
      <c r="Q363">
        <v>2.8650000000000002</v>
      </c>
      <c r="R363">
        <v>4.2590000000000003</v>
      </c>
      <c r="S363">
        <v>2.105</v>
      </c>
      <c r="T363">
        <v>0.87</v>
      </c>
      <c r="U363">
        <v>0.13800000000000001</v>
      </c>
    </row>
    <row r="364" spans="1:21" x14ac:dyDescent="0.3">
      <c r="B364">
        <f t="shared" si="125"/>
        <v>300</v>
      </c>
      <c r="C364" s="2">
        <f t="shared" ref="C364:C371" si="132">1/I364</f>
        <v>704.22535211267609</v>
      </c>
      <c r="D364" s="2">
        <f t="shared" si="126"/>
        <v>2231</v>
      </c>
      <c r="E364">
        <f t="shared" si="127"/>
        <v>0.128</v>
      </c>
      <c r="F364">
        <f t="shared" si="128"/>
        <v>0.504</v>
      </c>
      <c r="G364" s="2">
        <f t="shared" si="129"/>
        <v>5.04E-4</v>
      </c>
      <c r="H364" s="1">
        <f t="shared" si="130"/>
        <v>2.07E-2</v>
      </c>
      <c r="I364">
        <f t="shared" si="131"/>
        <v>1.42E-3</v>
      </c>
      <c r="K364">
        <v>300</v>
      </c>
      <c r="L364">
        <v>2.07E-2</v>
      </c>
      <c r="M364" s="1">
        <v>1.42E-3</v>
      </c>
      <c r="N364">
        <v>10.7</v>
      </c>
      <c r="O364">
        <v>542.4</v>
      </c>
      <c r="P364">
        <v>906.2</v>
      </c>
      <c r="Q364">
        <v>3.1749999999999998</v>
      </c>
      <c r="R364">
        <v>4.3659999999999997</v>
      </c>
      <c r="S364">
        <v>2.2309999999999999</v>
      </c>
      <c r="T364">
        <v>0.504</v>
      </c>
      <c r="U364">
        <v>0.128</v>
      </c>
    </row>
    <row r="365" spans="1:21" x14ac:dyDescent="0.3">
      <c r="B365">
        <f t="shared" si="125"/>
        <v>340</v>
      </c>
      <c r="C365" s="2">
        <f t="shared" si="132"/>
        <v>668.89632107023408</v>
      </c>
      <c r="D365" s="2">
        <f t="shared" si="126"/>
        <v>0</v>
      </c>
      <c r="E365">
        <f t="shared" si="127"/>
        <v>0.11799999999999999</v>
      </c>
      <c r="F365">
        <f t="shared" si="128"/>
        <v>0.33400000000000002</v>
      </c>
      <c r="G365" s="2">
        <f t="shared" si="129"/>
        <v>3.3400000000000004E-4</v>
      </c>
      <c r="H365" s="1">
        <f t="shared" si="130"/>
        <v>0.1384</v>
      </c>
      <c r="I365">
        <f t="shared" si="131"/>
        <v>1.495E-3</v>
      </c>
      <c r="K365">
        <v>340</v>
      </c>
      <c r="L365">
        <v>0.1384</v>
      </c>
      <c r="M365" s="1">
        <v>1.495E-3</v>
      </c>
      <c r="N365">
        <v>1.752</v>
      </c>
      <c r="O365">
        <v>637.9</v>
      </c>
      <c r="P365">
        <v>974.6</v>
      </c>
      <c r="Q365">
        <v>3.4710000000000001</v>
      </c>
      <c r="R365">
        <v>4.4610000000000003</v>
      </c>
      <c r="S365">
        <v>0</v>
      </c>
      <c r="T365">
        <v>0.33400000000000002</v>
      </c>
      <c r="U365">
        <v>0.11799999999999999</v>
      </c>
    </row>
    <row r="366" spans="1:21" x14ac:dyDescent="0.3">
      <c r="B366">
        <f t="shared" si="125"/>
        <v>380</v>
      </c>
      <c r="C366" s="2">
        <f t="shared" si="132"/>
        <v>632.11125158027812</v>
      </c>
      <c r="D366" s="2">
        <f t="shared" si="126"/>
        <v>0</v>
      </c>
      <c r="E366">
        <f t="shared" si="127"/>
        <v>0.107</v>
      </c>
      <c r="F366">
        <f t="shared" si="128"/>
        <v>0.24399999999999999</v>
      </c>
      <c r="G366" s="2">
        <f t="shared" si="129"/>
        <v>2.4399999999999999E-4</v>
      </c>
      <c r="H366" s="1">
        <f t="shared" si="130"/>
        <v>0.58560000000000001</v>
      </c>
      <c r="I366">
        <f t="shared" si="131"/>
        <v>1.5820000000000001E-3</v>
      </c>
      <c r="K366">
        <v>380</v>
      </c>
      <c r="L366">
        <v>0.58560000000000001</v>
      </c>
      <c r="M366" s="1">
        <v>1.5820000000000001E-3</v>
      </c>
      <c r="N366">
        <v>0.44800000000000001</v>
      </c>
      <c r="O366">
        <v>737.7</v>
      </c>
      <c r="P366">
        <v>1047.3</v>
      </c>
      <c r="Q366">
        <v>3.7469999999999999</v>
      </c>
      <c r="R366">
        <v>4.5620000000000003</v>
      </c>
      <c r="S366">
        <v>0</v>
      </c>
      <c r="T366">
        <v>0.24399999999999999</v>
      </c>
      <c r="U366">
        <v>0.107</v>
      </c>
    </row>
    <row r="367" spans="1:21" x14ac:dyDescent="0.3">
      <c r="B367">
        <f t="shared" si="125"/>
        <v>420</v>
      </c>
      <c r="C367" s="2">
        <f t="shared" si="132"/>
        <v>593.47181008902078</v>
      </c>
      <c r="D367" s="2">
        <f t="shared" si="126"/>
        <v>0</v>
      </c>
      <c r="E367">
        <f t="shared" si="127"/>
        <v>9.9000000000000005E-2</v>
      </c>
      <c r="F367">
        <f t="shared" si="128"/>
        <v>0.16700000000000001</v>
      </c>
      <c r="G367" s="2">
        <f t="shared" si="129"/>
        <v>1.6700000000000002E-4</v>
      </c>
      <c r="H367" s="1">
        <f t="shared" si="130"/>
        <v>1.758</v>
      </c>
      <c r="I367">
        <f t="shared" si="131"/>
        <v>1.6850000000000001E-3</v>
      </c>
      <c r="K367">
        <v>420</v>
      </c>
      <c r="L367">
        <v>1.758</v>
      </c>
      <c r="M367" s="1">
        <v>1.6850000000000001E-3</v>
      </c>
      <c r="N367">
        <v>0.155</v>
      </c>
      <c r="O367">
        <v>843.1</v>
      </c>
      <c r="P367">
        <v>1123.5999999999999</v>
      </c>
      <c r="Q367">
        <v>4.01</v>
      </c>
      <c r="R367">
        <v>4.6769999999999996</v>
      </c>
      <c r="S367">
        <v>0</v>
      </c>
      <c r="T367">
        <v>0.16700000000000001</v>
      </c>
      <c r="U367">
        <v>9.9000000000000005E-2</v>
      </c>
    </row>
    <row r="368" spans="1:21" x14ac:dyDescent="0.3">
      <c r="B368">
        <f t="shared" si="125"/>
        <v>460</v>
      </c>
      <c r="C368" s="2">
        <f t="shared" si="132"/>
        <v>550.05500550055012</v>
      </c>
      <c r="D368" s="2">
        <f t="shared" si="126"/>
        <v>0</v>
      </c>
      <c r="E368">
        <f t="shared" si="127"/>
        <v>9.0999999999999998E-2</v>
      </c>
      <c r="F368">
        <f t="shared" si="128"/>
        <v>0.121</v>
      </c>
      <c r="G368" s="2">
        <f t="shared" si="129"/>
        <v>1.21E-4</v>
      </c>
      <c r="H368" s="1">
        <f t="shared" si="130"/>
        <v>4.2460000000000004</v>
      </c>
      <c r="I368">
        <f t="shared" si="131"/>
        <v>1.818E-3</v>
      </c>
      <c r="K368">
        <v>460</v>
      </c>
      <c r="L368">
        <v>4.2460000000000004</v>
      </c>
      <c r="M368" s="1">
        <v>1.818E-3</v>
      </c>
      <c r="N368">
        <v>6.6000000000000003E-2</v>
      </c>
      <c r="O368">
        <v>954.8</v>
      </c>
      <c r="P368">
        <v>1202</v>
      </c>
      <c r="Q368">
        <v>4.2640000000000002</v>
      </c>
      <c r="R368">
        <v>4.8019999999999996</v>
      </c>
      <c r="S368">
        <v>0</v>
      </c>
      <c r="T368">
        <v>0.121</v>
      </c>
      <c r="U368">
        <v>9.0999999999999998E-2</v>
      </c>
    </row>
    <row r="369" spans="1:21" x14ac:dyDescent="0.3">
      <c r="B369">
        <f t="shared" si="125"/>
        <v>500</v>
      </c>
      <c r="C369" s="2">
        <f t="shared" si="132"/>
        <v>496.77098857426728</v>
      </c>
      <c r="D369" s="2">
        <f t="shared" si="126"/>
        <v>0</v>
      </c>
      <c r="E369">
        <f t="shared" si="127"/>
        <v>8.3000000000000004E-2</v>
      </c>
      <c r="F369">
        <f t="shared" si="128"/>
        <v>8.5999999999999993E-2</v>
      </c>
      <c r="G369" s="2">
        <f t="shared" si="129"/>
        <v>8.599999999999999E-5</v>
      </c>
      <c r="H369" s="1">
        <f t="shared" si="130"/>
        <v>8.7850000000000001</v>
      </c>
      <c r="I369">
        <f t="shared" si="131"/>
        <v>2.013E-3</v>
      </c>
      <c r="K369">
        <v>500</v>
      </c>
      <c r="L369">
        <v>8.7850000000000001</v>
      </c>
      <c r="M369" s="1">
        <v>2.013E-3</v>
      </c>
      <c r="N369">
        <v>3.1E-2</v>
      </c>
      <c r="O369">
        <v>1072.8</v>
      </c>
      <c r="P369">
        <v>1281.2</v>
      </c>
      <c r="Q369">
        <v>4.508</v>
      </c>
      <c r="R369">
        <v>4.9240000000000004</v>
      </c>
      <c r="S369">
        <v>0</v>
      </c>
      <c r="T369">
        <v>8.5999999999999993E-2</v>
      </c>
      <c r="U369">
        <v>8.3000000000000004E-2</v>
      </c>
    </row>
    <row r="370" spans="1:21" x14ac:dyDescent="0.3">
      <c r="B370">
        <f t="shared" si="125"/>
        <v>540</v>
      </c>
      <c r="C370" s="2">
        <f t="shared" si="132"/>
        <v>421.94092827004215</v>
      </c>
      <c r="D370" s="2">
        <f t="shared" si="126"/>
        <v>0</v>
      </c>
      <c r="E370">
        <f t="shared" si="127"/>
        <v>0</v>
      </c>
      <c r="F370">
        <f t="shared" si="128"/>
        <v>5.8000000000000003E-2</v>
      </c>
      <c r="G370" s="2">
        <f t="shared" si="129"/>
        <v>5.8000000000000007E-5</v>
      </c>
      <c r="H370" s="1">
        <f t="shared" si="130"/>
        <v>16.46</v>
      </c>
      <c r="I370">
        <f t="shared" si="131"/>
        <v>2.3700000000000001E-3</v>
      </c>
      <c r="K370">
        <v>540</v>
      </c>
      <c r="L370">
        <v>16.46</v>
      </c>
      <c r="M370" s="1">
        <v>2.3700000000000001E-3</v>
      </c>
      <c r="N370">
        <v>1.4E-2</v>
      </c>
      <c r="O370">
        <v>1201.5</v>
      </c>
      <c r="P370">
        <v>1352.4</v>
      </c>
      <c r="Q370">
        <v>4.7489999999999997</v>
      </c>
      <c r="R370">
        <v>5.0279999999999996</v>
      </c>
      <c r="S370">
        <v>0</v>
      </c>
      <c r="T370">
        <v>5.8000000000000003E-2</v>
      </c>
      <c r="U370">
        <v>0</v>
      </c>
    </row>
    <row r="371" spans="1:21" x14ac:dyDescent="0.3">
      <c r="B371">
        <f t="shared" si="125"/>
        <v>560</v>
      </c>
      <c r="C371" s="2">
        <f t="shared" si="132"/>
        <v>355.87188612099646</v>
      </c>
      <c r="D371" s="2">
        <f t="shared" si="126"/>
        <v>0</v>
      </c>
      <c r="E371">
        <f t="shared" si="127"/>
        <v>0</v>
      </c>
      <c r="F371">
        <f t="shared" si="128"/>
        <v>4.3999999999999997E-2</v>
      </c>
      <c r="G371" s="2">
        <f t="shared" si="129"/>
        <v>4.3999999999999999E-5</v>
      </c>
      <c r="H371" s="1">
        <f t="shared" si="130"/>
        <v>21.98</v>
      </c>
      <c r="I371">
        <f t="shared" si="131"/>
        <v>2.81E-3</v>
      </c>
      <c r="K371">
        <v>560</v>
      </c>
      <c r="L371">
        <v>21.98</v>
      </c>
      <c r="M371" s="1">
        <v>2.81E-3</v>
      </c>
      <c r="N371">
        <v>8.0000000000000002E-3</v>
      </c>
      <c r="O371">
        <v>1276.7</v>
      </c>
      <c r="P371">
        <v>1370.4</v>
      </c>
      <c r="Q371">
        <v>4.88</v>
      </c>
      <c r="R371">
        <v>5.048</v>
      </c>
      <c r="S371">
        <v>0</v>
      </c>
      <c r="T371">
        <v>4.3999999999999997E-2</v>
      </c>
      <c r="U371">
        <v>0</v>
      </c>
    </row>
    <row r="372" spans="1:21" x14ac:dyDescent="0.3">
      <c r="A372" s="70" t="s">
        <v>72</v>
      </c>
      <c r="B372" s="71"/>
      <c r="C372" s="71"/>
      <c r="D372" s="71"/>
      <c r="E372" s="71"/>
      <c r="F372" s="71"/>
      <c r="G372" s="71"/>
      <c r="H372" s="71"/>
      <c r="I372" s="71"/>
    </row>
    <row r="373" spans="1:21" x14ac:dyDescent="0.3">
      <c r="A373" s="34"/>
      <c r="B373" s="35" t="s">
        <v>27</v>
      </c>
      <c r="C373" s="35" t="s">
        <v>30</v>
      </c>
      <c r="D373" s="35" t="s">
        <v>2</v>
      </c>
      <c r="E373" s="35" t="s">
        <v>3</v>
      </c>
      <c r="F373" s="35"/>
      <c r="G373" s="36" t="s">
        <v>34</v>
      </c>
      <c r="H373" s="32" t="s">
        <v>33</v>
      </c>
      <c r="I373" s="31" t="s">
        <v>31</v>
      </c>
      <c r="K373" s="42" t="s">
        <v>41</v>
      </c>
      <c r="L373" s="34" t="s">
        <v>42</v>
      </c>
      <c r="M373" s="34" t="s">
        <v>43</v>
      </c>
      <c r="N373" s="34" t="s">
        <v>44</v>
      </c>
      <c r="O373" s="34" t="s">
        <v>45</v>
      </c>
      <c r="P373" s="34" t="s">
        <v>46</v>
      </c>
      <c r="Q373" s="34" t="s">
        <v>47</v>
      </c>
      <c r="R373" s="34" t="s">
        <v>48</v>
      </c>
      <c r="S373" s="34" t="s">
        <v>49</v>
      </c>
      <c r="T373" s="34" t="s">
        <v>50</v>
      </c>
      <c r="U373" s="43" t="s">
        <v>3</v>
      </c>
    </row>
    <row r="374" spans="1:21" x14ac:dyDescent="0.3">
      <c r="B374">
        <f>K374</f>
        <v>55</v>
      </c>
      <c r="C374" s="2">
        <f xml:space="preserve"> 1 /I374</f>
        <v>1285.3470437017995</v>
      </c>
      <c r="D374" s="2">
        <f>S374*1000</f>
        <v>0</v>
      </c>
      <c r="E374">
        <f>U374</f>
        <v>0</v>
      </c>
      <c r="F374" s="47">
        <v>2.2499999999999999E-2</v>
      </c>
      <c r="G374" s="2">
        <v>0</v>
      </c>
      <c r="H374" s="1">
        <f>L374</f>
        <v>1.8E-3</v>
      </c>
      <c r="I374">
        <f>M374/1000</f>
        <v>7.7800000000000005E-4</v>
      </c>
      <c r="K374">
        <v>55</v>
      </c>
      <c r="L374">
        <v>1.8E-3</v>
      </c>
      <c r="M374">
        <v>0.77800000000000002</v>
      </c>
      <c r="N374">
        <v>77920</v>
      </c>
      <c r="O374">
        <v>-188.9</v>
      </c>
      <c r="P374">
        <v>49.5</v>
      </c>
      <c r="Q374">
        <v>2.1720000000000002</v>
      </c>
      <c r="R374">
        <v>6.5069999999999997</v>
      </c>
      <c r="S374">
        <v>0</v>
      </c>
      <c r="T374">
        <v>0</v>
      </c>
      <c r="U374">
        <v>0</v>
      </c>
    </row>
    <row r="375" spans="1:21" x14ac:dyDescent="0.3">
      <c r="B375">
        <f t="shared" ref="B375:B384" si="133">K375</f>
        <v>65</v>
      </c>
      <c r="C375" s="2">
        <f t="shared" ref="C375:C384" si="134" xml:space="preserve"> 1 /I375</f>
        <v>1246.8827930174562</v>
      </c>
      <c r="D375" s="2">
        <f t="shared" ref="D375:D384" si="135">S375*1000</f>
        <v>0</v>
      </c>
      <c r="E375">
        <f t="shared" ref="E375:E384" si="136">U375</f>
        <v>0</v>
      </c>
      <c r="F375" s="47">
        <v>1.976E-2</v>
      </c>
      <c r="G375" s="2">
        <v>0</v>
      </c>
      <c r="H375" s="1">
        <f t="shared" ref="H375:H384" si="137">L375</f>
        <v>2.3300000000000001E-2</v>
      </c>
      <c r="I375">
        <f t="shared" ref="I375:I384" si="138">M375/1000</f>
        <v>8.0200000000000009E-4</v>
      </c>
      <c r="K375">
        <v>65</v>
      </c>
      <c r="L375">
        <v>2.3300000000000001E-2</v>
      </c>
      <c r="M375">
        <v>0.80200000000000005</v>
      </c>
      <c r="N375">
        <v>7200</v>
      </c>
      <c r="O375">
        <v>-173.3</v>
      </c>
      <c r="P375">
        <v>58.1</v>
      </c>
      <c r="Q375">
        <v>2.4319999999999999</v>
      </c>
      <c r="R375">
        <v>5.992</v>
      </c>
      <c r="S375">
        <v>0</v>
      </c>
      <c r="T375">
        <v>0</v>
      </c>
      <c r="U375">
        <v>0</v>
      </c>
    </row>
    <row r="376" spans="1:21" x14ac:dyDescent="0.3">
      <c r="B376">
        <f t="shared" si="133"/>
        <v>75</v>
      </c>
      <c r="C376" s="2">
        <f t="shared" si="134"/>
        <v>1209.1898428053205</v>
      </c>
      <c r="D376" s="2">
        <f t="shared" si="135"/>
        <v>1570</v>
      </c>
      <c r="E376">
        <f t="shared" si="136"/>
        <v>0.17</v>
      </c>
      <c r="F376" s="47">
        <v>1.7090000000000001E-2</v>
      </c>
      <c r="G376" s="2">
        <v>3.0400000000000002E-4</v>
      </c>
      <c r="H376" s="1">
        <f t="shared" si="137"/>
        <v>0.14480000000000001</v>
      </c>
      <c r="I376">
        <f t="shared" si="138"/>
        <v>8.2699999999999994E-4</v>
      </c>
      <c r="K376">
        <v>75</v>
      </c>
      <c r="L376">
        <v>0.14480000000000001</v>
      </c>
      <c r="M376">
        <v>0.82699999999999996</v>
      </c>
      <c r="N376">
        <v>1330</v>
      </c>
      <c r="O376">
        <v>-159.19999999999999</v>
      </c>
      <c r="P376">
        <v>66.599999999999994</v>
      </c>
      <c r="Q376">
        <v>2.6309999999999998</v>
      </c>
      <c r="R376">
        <v>5.6420000000000003</v>
      </c>
      <c r="S376">
        <v>1.57</v>
      </c>
      <c r="T376">
        <v>3.04</v>
      </c>
      <c r="U376">
        <v>0.17</v>
      </c>
    </row>
    <row r="377" spans="1:21" x14ac:dyDescent="0.3">
      <c r="B377">
        <f t="shared" si="133"/>
        <v>85</v>
      </c>
      <c r="C377" s="2">
        <f t="shared" si="134"/>
        <v>1160.092807424594</v>
      </c>
      <c r="D377" s="2">
        <f t="shared" si="135"/>
        <v>1607</v>
      </c>
      <c r="E377">
        <f t="shared" si="136"/>
        <v>0.157</v>
      </c>
      <c r="F377" s="47">
        <v>1.4489999999999999E-2</v>
      </c>
      <c r="G377" s="2">
        <v>2.1600000000000002E-4</v>
      </c>
      <c r="H377" s="1">
        <f t="shared" si="137"/>
        <v>0.56769999999999998</v>
      </c>
      <c r="I377">
        <f t="shared" si="138"/>
        <v>8.6200000000000003E-4</v>
      </c>
      <c r="K377">
        <v>85</v>
      </c>
      <c r="L377">
        <v>0.56769999999999998</v>
      </c>
      <c r="M377">
        <v>0.86199999999999999</v>
      </c>
      <c r="N377">
        <v>379.7</v>
      </c>
      <c r="O377">
        <v>-141.69999999999999</v>
      </c>
      <c r="P377">
        <v>74.900000000000006</v>
      </c>
      <c r="Q377">
        <v>2.8490000000000002</v>
      </c>
      <c r="R377">
        <v>5.3970000000000002</v>
      </c>
      <c r="S377">
        <v>1.607</v>
      </c>
      <c r="T377">
        <v>2.16</v>
      </c>
      <c r="U377">
        <v>0.157</v>
      </c>
    </row>
    <row r="378" spans="1:21" x14ac:dyDescent="0.3">
      <c r="B378">
        <f t="shared" si="133"/>
        <v>95</v>
      </c>
      <c r="C378" s="2">
        <f t="shared" si="134"/>
        <v>1112.3470522803113</v>
      </c>
      <c r="D378" s="2">
        <f t="shared" si="135"/>
        <v>1645</v>
      </c>
      <c r="E378">
        <f t="shared" si="136"/>
        <v>0.14399999999999999</v>
      </c>
      <c r="F378" s="47">
        <v>1.1979999999999999E-2</v>
      </c>
      <c r="G378" s="2">
        <v>1.66E-4</v>
      </c>
      <c r="H378" s="1">
        <f t="shared" si="137"/>
        <v>1.6339999999999999</v>
      </c>
      <c r="I378">
        <f t="shared" si="138"/>
        <v>8.9900000000000006E-4</v>
      </c>
      <c r="K378">
        <v>95</v>
      </c>
      <c r="L378">
        <v>1.6339999999999999</v>
      </c>
      <c r="M378">
        <v>0.89900000000000002</v>
      </c>
      <c r="N378">
        <v>143.9</v>
      </c>
      <c r="O378">
        <v>-125.4</v>
      </c>
      <c r="P378">
        <v>82.4</v>
      </c>
      <c r="Q378">
        <v>3.0449999999999999</v>
      </c>
      <c r="R378">
        <v>5.2160000000000002</v>
      </c>
      <c r="S378">
        <v>1.645</v>
      </c>
      <c r="T378">
        <v>1.66</v>
      </c>
      <c r="U378">
        <v>0.14399999999999999</v>
      </c>
    </row>
    <row r="379" spans="1:21" x14ac:dyDescent="0.3">
      <c r="B379">
        <f t="shared" si="133"/>
        <v>105</v>
      </c>
      <c r="C379" s="2">
        <f t="shared" si="134"/>
        <v>1059.3220338983051</v>
      </c>
      <c r="D379" s="2">
        <f t="shared" si="135"/>
        <v>1706</v>
      </c>
      <c r="E379">
        <f t="shared" si="136"/>
        <v>0.13100000000000001</v>
      </c>
      <c r="F379" s="47">
        <v>9.5600000000000008E-3</v>
      </c>
      <c r="G379" s="2">
        <v>1.34E-4</v>
      </c>
      <c r="H379" s="1">
        <f t="shared" si="137"/>
        <v>3.794</v>
      </c>
      <c r="I379">
        <f t="shared" si="138"/>
        <v>9.4399999999999996E-4</v>
      </c>
      <c r="K379">
        <v>105</v>
      </c>
      <c r="L379">
        <v>3.794</v>
      </c>
      <c r="M379">
        <v>0.94399999999999995</v>
      </c>
      <c r="N379">
        <v>65.81</v>
      </c>
      <c r="O379">
        <v>-108.6</v>
      </c>
      <c r="P379">
        <v>88.5</v>
      </c>
      <c r="Q379">
        <v>3.1960000000000002</v>
      </c>
      <c r="R379">
        <v>5.0730000000000004</v>
      </c>
      <c r="S379">
        <v>1.706</v>
      </c>
      <c r="T379">
        <v>1.34</v>
      </c>
      <c r="U379">
        <v>0.13100000000000001</v>
      </c>
    </row>
    <row r="380" spans="1:21" x14ac:dyDescent="0.3">
      <c r="B380">
        <f t="shared" si="133"/>
        <v>115</v>
      </c>
      <c r="C380" s="2">
        <f t="shared" si="134"/>
        <v>1002.0040080160321</v>
      </c>
      <c r="D380" s="2">
        <f t="shared" si="135"/>
        <v>1814</v>
      </c>
      <c r="E380">
        <f t="shared" si="136"/>
        <v>0.11799999999999999</v>
      </c>
      <c r="F380" s="47">
        <v>7.2500000000000004E-3</v>
      </c>
      <c r="G380" s="2">
        <v>1.0700000000000001E-4</v>
      </c>
      <c r="H380" s="1">
        <f t="shared" si="137"/>
        <v>7.5590000000000002</v>
      </c>
      <c r="I380">
        <f t="shared" si="138"/>
        <v>9.9799999999999997E-4</v>
      </c>
      <c r="K380">
        <v>115</v>
      </c>
      <c r="L380">
        <v>7.5590000000000002</v>
      </c>
      <c r="M380">
        <v>0.998</v>
      </c>
      <c r="N380">
        <v>34.15</v>
      </c>
      <c r="O380">
        <v>-90</v>
      </c>
      <c r="P380">
        <v>92.6</v>
      </c>
      <c r="Q380">
        <v>3.3540000000000001</v>
      </c>
      <c r="R380">
        <v>4.95</v>
      </c>
      <c r="S380">
        <v>1.8140000000000001</v>
      </c>
      <c r="T380">
        <v>1.07</v>
      </c>
      <c r="U380">
        <v>0.11799999999999999</v>
      </c>
    </row>
    <row r="381" spans="1:21" x14ac:dyDescent="0.3">
      <c r="B381">
        <f t="shared" si="133"/>
        <v>125</v>
      </c>
      <c r="C381" s="2">
        <f t="shared" si="134"/>
        <v>934.57943925233644</v>
      </c>
      <c r="D381" s="2">
        <f t="shared" si="135"/>
        <v>2004</v>
      </c>
      <c r="E381">
        <f t="shared" si="136"/>
        <v>0.10299999999999999</v>
      </c>
      <c r="F381" s="47">
        <v>5.0699999999999999E-3</v>
      </c>
      <c r="G381" s="2">
        <v>8.6000000000000003E-5</v>
      </c>
      <c r="H381" s="1">
        <f t="shared" si="137"/>
        <v>13.48</v>
      </c>
      <c r="I381">
        <f t="shared" si="138"/>
        <v>1.07E-3</v>
      </c>
      <c r="K381">
        <v>125</v>
      </c>
      <c r="L381">
        <v>13.48</v>
      </c>
      <c r="M381">
        <v>1.07</v>
      </c>
      <c r="N381">
        <v>19.21</v>
      </c>
      <c r="O381">
        <v>-71.8</v>
      </c>
      <c r="P381">
        <v>93.9</v>
      </c>
      <c r="Q381">
        <v>3.51</v>
      </c>
      <c r="R381">
        <v>4.8360000000000003</v>
      </c>
      <c r="S381">
        <v>2.004</v>
      </c>
      <c r="T381">
        <v>0.86</v>
      </c>
      <c r="U381">
        <v>0.10299999999999999</v>
      </c>
    </row>
    <row r="382" spans="1:21" x14ac:dyDescent="0.3">
      <c r="B382">
        <f t="shared" si="133"/>
        <v>135</v>
      </c>
      <c r="C382" s="2">
        <f t="shared" si="134"/>
        <v>854.70085470085462</v>
      </c>
      <c r="D382" s="2">
        <f t="shared" si="135"/>
        <v>2341</v>
      </c>
      <c r="E382">
        <f t="shared" si="136"/>
        <v>8.7999999999999995E-2</v>
      </c>
      <c r="F382" s="47">
        <v>3.0500000000000002E-3</v>
      </c>
      <c r="G382" s="2">
        <v>6.9999999999999994E-5</v>
      </c>
      <c r="H382" s="1">
        <f t="shared" si="137"/>
        <v>22.19</v>
      </c>
      <c r="I382">
        <f t="shared" si="138"/>
        <v>1.17E-3</v>
      </c>
      <c r="K382">
        <v>135</v>
      </c>
      <c r="L382">
        <v>22.19</v>
      </c>
      <c r="M382">
        <v>1.17</v>
      </c>
      <c r="N382">
        <v>11.25</v>
      </c>
      <c r="O382">
        <v>-50.6</v>
      </c>
      <c r="P382">
        <v>91.6</v>
      </c>
      <c r="Q382">
        <v>3.6669999999999998</v>
      </c>
      <c r="R382">
        <v>4.72</v>
      </c>
      <c r="S382">
        <v>2.3410000000000002</v>
      </c>
      <c r="T382">
        <v>0.7</v>
      </c>
      <c r="U382">
        <v>8.7999999999999995E-2</v>
      </c>
    </row>
    <row r="383" spans="1:21" x14ac:dyDescent="0.3">
      <c r="B383">
        <f t="shared" si="133"/>
        <v>145</v>
      </c>
      <c r="C383" s="2">
        <f t="shared" si="134"/>
        <v>750.75075075075074</v>
      </c>
      <c r="D383" s="2">
        <f t="shared" si="135"/>
        <v>3141</v>
      </c>
      <c r="E383">
        <f t="shared" si="136"/>
        <v>7.1999999999999995E-2</v>
      </c>
      <c r="F383" s="47">
        <v>1.2700000000000001E-3</v>
      </c>
      <c r="G383" s="2">
        <v>5.2000000000000004E-5</v>
      </c>
      <c r="H383" s="1">
        <f t="shared" si="137"/>
        <v>34.450000000000003</v>
      </c>
      <c r="I383">
        <f t="shared" si="138"/>
        <v>1.3320000000000001E-3</v>
      </c>
      <c r="K383">
        <v>145</v>
      </c>
      <c r="L383">
        <v>34.450000000000003</v>
      </c>
      <c r="M383">
        <v>1.3320000000000001</v>
      </c>
      <c r="N383">
        <v>6.4989999999999997</v>
      </c>
      <c r="O383">
        <v>-25.9</v>
      </c>
      <c r="P383">
        <v>82.9</v>
      </c>
      <c r="Q383">
        <v>3.8330000000000002</v>
      </c>
      <c r="R383">
        <v>4.5830000000000002</v>
      </c>
      <c r="S383">
        <v>3.141</v>
      </c>
      <c r="T383">
        <v>0.52</v>
      </c>
      <c r="U383">
        <v>7.1999999999999995E-2</v>
      </c>
    </row>
    <row r="384" spans="1:21" x14ac:dyDescent="0.3">
      <c r="B384">
        <f t="shared" si="133"/>
        <v>154.77000000000001</v>
      </c>
      <c r="C384" s="2">
        <f t="shared" si="134"/>
        <v>405.84415584415586</v>
      </c>
      <c r="D384" s="2">
        <f t="shared" si="135"/>
        <v>0</v>
      </c>
      <c r="E384">
        <f t="shared" si="136"/>
        <v>0</v>
      </c>
      <c r="F384" s="47">
        <v>0</v>
      </c>
      <c r="G384" s="2">
        <v>0</v>
      </c>
      <c r="H384" s="1">
        <f t="shared" si="137"/>
        <v>50.87</v>
      </c>
      <c r="I384">
        <f t="shared" si="138"/>
        <v>2.464E-3</v>
      </c>
      <c r="K384">
        <v>154.77000000000001</v>
      </c>
      <c r="L384">
        <v>50.87</v>
      </c>
      <c r="M384">
        <v>2.464</v>
      </c>
      <c r="N384">
        <v>2.464</v>
      </c>
      <c r="O384">
        <v>35.200000000000003</v>
      </c>
      <c r="P384">
        <v>35.200000000000003</v>
      </c>
      <c r="Q384">
        <v>4.2190000000000003</v>
      </c>
      <c r="R384">
        <v>4.2190000000000003</v>
      </c>
      <c r="S384">
        <v>0</v>
      </c>
      <c r="T384">
        <v>0</v>
      </c>
      <c r="U384">
        <v>0</v>
      </c>
    </row>
    <row r="385" spans="1:21" x14ac:dyDescent="0.3">
      <c r="A385" s="70" t="s">
        <v>75</v>
      </c>
      <c r="B385" s="71"/>
      <c r="C385" s="71"/>
      <c r="D385" s="71"/>
      <c r="E385" s="71"/>
      <c r="F385" s="71"/>
      <c r="G385" s="71"/>
      <c r="H385" s="71"/>
      <c r="I385" s="71"/>
    </row>
    <row r="386" spans="1:21" x14ac:dyDescent="0.3">
      <c r="A386" s="34"/>
      <c r="B386" s="35" t="s">
        <v>27</v>
      </c>
      <c r="C386" s="35" t="s">
        <v>30</v>
      </c>
      <c r="D386" s="35" t="s">
        <v>2</v>
      </c>
      <c r="E386" s="35" t="s">
        <v>3</v>
      </c>
      <c r="F386" s="35"/>
      <c r="G386" s="36" t="s">
        <v>34</v>
      </c>
      <c r="H386" s="32" t="s">
        <v>33</v>
      </c>
      <c r="I386" s="31" t="s">
        <v>31</v>
      </c>
      <c r="K386" s="42" t="s">
        <v>41</v>
      </c>
      <c r="L386" s="34" t="s">
        <v>42</v>
      </c>
      <c r="M386" s="34" t="s">
        <v>43</v>
      </c>
      <c r="N386" s="34" t="s">
        <v>44</v>
      </c>
      <c r="O386" s="34" t="s">
        <v>45</v>
      </c>
      <c r="P386" s="34" t="s">
        <v>46</v>
      </c>
      <c r="Q386" s="34" t="s">
        <v>47</v>
      </c>
      <c r="R386" s="34" t="s">
        <v>48</v>
      </c>
      <c r="S386" s="34" t="s">
        <v>49</v>
      </c>
      <c r="T386" s="34" t="s">
        <v>50</v>
      </c>
      <c r="U386" s="43" t="s">
        <v>3</v>
      </c>
    </row>
    <row r="387" spans="1:21" x14ac:dyDescent="0.3">
      <c r="B387">
        <f>K387</f>
        <v>90</v>
      </c>
      <c r="C387" s="45">
        <f xml:space="preserve"> 1 /I387</f>
        <v>728.33211944646757</v>
      </c>
      <c r="D387" s="2">
        <f>S387*1000</f>
        <v>1920</v>
      </c>
      <c r="E387">
        <f>U387</f>
        <v>0</v>
      </c>
      <c r="G387" s="2">
        <v>0</v>
      </c>
      <c r="H387" s="1">
        <f>L387</f>
        <v>1.4999999999999999E-8</v>
      </c>
      <c r="I387" s="1">
        <f>M387</f>
        <v>1.3730000000000001E-3</v>
      </c>
      <c r="K387">
        <v>90</v>
      </c>
      <c r="L387" s="1">
        <v>1.4999999999999999E-8</v>
      </c>
      <c r="M387" s="1">
        <v>1.3730000000000001E-3</v>
      </c>
      <c r="N387" s="1">
        <v>11200000</v>
      </c>
      <c r="O387">
        <v>133.56</v>
      </c>
      <c r="P387">
        <v>693.58</v>
      </c>
      <c r="Q387">
        <v>1.9722999999999999</v>
      </c>
      <c r="R387">
        <v>8.0952999999999999</v>
      </c>
      <c r="S387">
        <v>1.92</v>
      </c>
      <c r="T387">
        <v>0</v>
      </c>
      <c r="U387">
        <v>0</v>
      </c>
    </row>
    <row r="388" spans="1:21" x14ac:dyDescent="0.3">
      <c r="B388">
        <f t="shared" ref="B388:B396" si="139">K388</f>
        <v>120</v>
      </c>
      <c r="C388" s="2">
        <f t="shared" ref="C388:C396" si="140" xml:space="preserve"> 1 /I388</f>
        <v>698.32402234636879</v>
      </c>
      <c r="D388" s="2">
        <f t="shared" ref="D388:D396" si="141">S388*1000</f>
        <v>1950</v>
      </c>
      <c r="E388">
        <f t="shared" ref="E388:E396" si="142">U388</f>
        <v>0</v>
      </c>
      <c r="G388" s="2">
        <v>0</v>
      </c>
      <c r="H388" s="1">
        <f t="shared" ref="H388:H395" si="143">L388</f>
        <v>3.1000000000000001E-5</v>
      </c>
      <c r="I388" s="1">
        <f t="shared" ref="I388:I396" si="144">M388</f>
        <v>1.4319999999999999E-3</v>
      </c>
      <c r="K388">
        <v>120</v>
      </c>
      <c r="L388" s="1">
        <v>3.1000000000000001E-5</v>
      </c>
      <c r="M388" s="1">
        <v>1.4319999999999999E-3</v>
      </c>
      <c r="N388">
        <v>7350</v>
      </c>
      <c r="O388">
        <v>191.46</v>
      </c>
      <c r="P388">
        <v>721.78</v>
      </c>
      <c r="Q388">
        <v>2.5270999999999999</v>
      </c>
      <c r="R388">
        <v>6.9343000000000004</v>
      </c>
      <c r="S388">
        <v>1.95</v>
      </c>
      <c r="T388">
        <v>0</v>
      </c>
      <c r="U388">
        <v>0</v>
      </c>
    </row>
    <row r="389" spans="1:21" x14ac:dyDescent="0.3">
      <c r="B389">
        <f t="shared" si="139"/>
        <v>150</v>
      </c>
      <c r="C389" s="2">
        <f t="shared" si="140"/>
        <v>668.002672010688</v>
      </c>
      <c r="D389" s="2">
        <f t="shared" si="141"/>
        <v>2000</v>
      </c>
      <c r="E389">
        <f t="shared" si="142"/>
        <v>0.191</v>
      </c>
      <c r="G389" s="2">
        <v>6.6100000000000002E-4</v>
      </c>
      <c r="H389" s="1">
        <f t="shared" si="143"/>
        <v>2.7399999999999998E-3</v>
      </c>
      <c r="I389" s="1">
        <f t="shared" si="144"/>
        <v>1.4970000000000001E-3</v>
      </c>
      <c r="K389">
        <v>150</v>
      </c>
      <c r="L389" s="1">
        <v>2.7399999999999998E-3</v>
      </c>
      <c r="M389" s="1">
        <v>1.4970000000000001E-3</v>
      </c>
      <c r="N389">
        <v>103</v>
      </c>
      <c r="O389">
        <v>250.67</v>
      </c>
      <c r="P389">
        <v>754.12</v>
      </c>
      <c r="Q389">
        <v>2.9674</v>
      </c>
      <c r="R389">
        <v>6.3236999999999997</v>
      </c>
      <c r="S389">
        <v>2</v>
      </c>
      <c r="T389">
        <v>6.61</v>
      </c>
      <c r="U389">
        <v>0.191</v>
      </c>
    </row>
    <row r="390" spans="1:21" x14ac:dyDescent="0.3">
      <c r="B390">
        <f t="shared" si="139"/>
        <v>180</v>
      </c>
      <c r="C390" s="2">
        <f t="shared" si="140"/>
        <v>636.9426751592357</v>
      </c>
      <c r="D390" s="2">
        <f t="shared" si="141"/>
        <v>2070</v>
      </c>
      <c r="E390">
        <f t="shared" si="142"/>
        <v>0.16600000000000001</v>
      </c>
      <c r="G390" s="2">
        <v>3.9700000000000005E-4</v>
      </c>
      <c r="H390" s="1">
        <f t="shared" si="143"/>
        <v>4.9500000000000002E-2</v>
      </c>
      <c r="I390" s="1">
        <f t="shared" si="144"/>
        <v>1.57E-3</v>
      </c>
      <c r="K390">
        <v>180</v>
      </c>
      <c r="L390">
        <v>4.9500000000000002E-2</v>
      </c>
      <c r="M390" s="1">
        <v>1.57E-3</v>
      </c>
      <c r="N390">
        <v>6.84</v>
      </c>
      <c r="O390">
        <v>311.66000000000003</v>
      </c>
      <c r="P390">
        <v>788.4</v>
      </c>
      <c r="Q390">
        <v>3.3376999999999999</v>
      </c>
      <c r="R390">
        <v>5.9862000000000002</v>
      </c>
      <c r="S390">
        <v>2.0699999999999998</v>
      </c>
      <c r="T390">
        <v>3.97</v>
      </c>
      <c r="U390">
        <v>0.16600000000000001</v>
      </c>
    </row>
    <row r="391" spans="1:21" x14ac:dyDescent="0.3">
      <c r="B391">
        <f t="shared" si="139"/>
        <v>210</v>
      </c>
      <c r="C391" s="2">
        <f t="shared" si="140"/>
        <v>604.59492140266013</v>
      </c>
      <c r="D391" s="2">
        <f t="shared" si="141"/>
        <v>2160</v>
      </c>
      <c r="E391">
        <f t="shared" si="142"/>
        <v>0.14299999999999999</v>
      </c>
      <c r="G391" s="2">
        <v>2.6499999999999999E-4</v>
      </c>
      <c r="H391" s="1">
        <f t="shared" si="143"/>
        <v>0.3574</v>
      </c>
      <c r="I391" s="1">
        <f t="shared" si="144"/>
        <v>1.6540000000000001E-3</v>
      </c>
      <c r="K391">
        <v>210</v>
      </c>
      <c r="L391">
        <v>0.3574</v>
      </c>
      <c r="M391" s="1">
        <v>1.6540000000000001E-3</v>
      </c>
      <c r="N391">
        <v>1.087</v>
      </c>
      <c r="O391">
        <v>375.07</v>
      </c>
      <c r="P391">
        <v>824.01</v>
      </c>
      <c r="Q391">
        <v>3.6631</v>
      </c>
      <c r="R391">
        <v>5.8005000000000004</v>
      </c>
      <c r="S391">
        <v>2.16</v>
      </c>
      <c r="T391">
        <v>2.65</v>
      </c>
      <c r="U391">
        <v>0.14299999999999999</v>
      </c>
    </row>
    <row r="392" spans="1:21" x14ac:dyDescent="0.3">
      <c r="B392">
        <f t="shared" si="139"/>
        <v>240</v>
      </c>
      <c r="C392" s="2">
        <f t="shared" si="140"/>
        <v>570.12542759407074</v>
      </c>
      <c r="D392" s="2">
        <f t="shared" si="141"/>
        <v>2290</v>
      </c>
      <c r="E392">
        <f t="shared" si="142"/>
        <v>0.123</v>
      </c>
      <c r="G392" s="2">
        <v>1.8600000000000002E-4</v>
      </c>
      <c r="H392" s="1">
        <f t="shared" si="143"/>
        <v>1.48</v>
      </c>
      <c r="I392" s="1">
        <f t="shared" si="144"/>
        <v>1.7539999999999999E-3</v>
      </c>
      <c r="K392">
        <v>240</v>
      </c>
      <c r="L392">
        <v>1.48</v>
      </c>
      <c r="M392" s="1">
        <v>1.7539999999999999E-3</v>
      </c>
      <c r="N392">
        <v>0.28999999999999998</v>
      </c>
      <c r="O392">
        <v>442.07</v>
      </c>
      <c r="P392">
        <v>860.07</v>
      </c>
      <c r="Q392">
        <v>3.9605000000000001</v>
      </c>
      <c r="R392">
        <v>5.7022000000000004</v>
      </c>
      <c r="S392">
        <v>2.29</v>
      </c>
      <c r="T392">
        <v>1.86</v>
      </c>
      <c r="U392">
        <v>0.123</v>
      </c>
    </row>
    <row r="393" spans="1:21" x14ac:dyDescent="0.3">
      <c r="B393">
        <f t="shared" si="139"/>
        <v>270</v>
      </c>
      <c r="C393" s="2">
        <f t="shared" si="140"/>
        <v>532.48136315228965</v>
      </c>
      <c r="D393" s="2">
        <f t="shared" si="141"/>
        <v>2480</v>
      </c>
      <c r="E393">
        <f t="shared" si="142"/>
        <v>0.106</v>
      </c>
      <c r="G393" s="2">
        <v>1.3999999999999999E-4</v>
      </c>
      <c r="H393" s="1">
        <f t="shared" si="143"/>
        <v>4.3120000000000003</v>
      </c>
      <c r="I393" s="1">
        <f t="shared" si="144"/>
        <v>1.8779999999999999E-3</v>
      </c>
      <c r="K393">
        <v>270</v>
      </c>
      <c r="L393">
        <v>4.3120000000000003</v>
      </c>
      <c r="M393" s="1">
        <v>1.8779999999999999E-3</v>
      </c>
      <c r="N393">
        <v>0.10589999999999999</v>
      </c>
      <c r="O393">
        <v>514.45000000000005</v>
      </c>
      <c r="P393">
        <v>895.02</v>
      </c>
      <c r="Q393">
        <v>4.2432999999999996</v>
      </c>
      <c r="R393">
        <v>5.6528</v>
      </c>
      <c r="S393">
        <v>2.48</v>
      </c>
      <c r="T393">
        <v>1.4</v>
      </c>
      <c r="U393">
        <v>0.106</v>
      </c>
    </row>
    <row r="394" spans="1:21" x14ac:dyDescent="0.3">
      <c r="B394">
        <f t="shared" si="139"/>
        <v>300</v>
      </c>
      <c r="C394" s="2">
        <f t="shared" si="140"/>
        <v>489.23679060665364</v>
      </c>
      <c r="D394" s="2">
        <f t="shared" si="141"/>
        <v>2760</v>
      </c>
      <c r="E394">
        <f t="shared" si="142"/>
        <v>9.0999999999999998E-2</v>
      </c>
      <c r="G394" s="2">
        <v>1.1000000000000002E-4</v>
      </c>
      <c r="H394" s="1">
        <f t="shared" si="143"/>
        <v>9.9972999999999992</v>
      </c>
      <c r="I394" s="1">
        <f t="shared" si="144"/>
        <v>2.0439999999999998E-3</v>
      </c>
      <c r="K394">
        <v>300</v>
      </c>
      <c r="L394">
        <v>9.9972999999999992</v>
      </c>
      <c r="M394" s="1">
        <v>2.0439999999999998E-3</v>
      </c>
      <c r="N394">
        <v>4.6100000000000002E-2</v>
      </c>
      <c r="O394">
        <v>593.11</v>
      </c>
      <c r="P394">
        <v>926.41</v>
      </c>
      <c r="Q394">
        <v>4.516</v>
      </c>
      <c r="R394">
        <v>5.6269999999999998</v>
      </c>
      <c r="S394">
        <v>2.76</v>
      </c>
      <c r="T394">
        <v>1.1000000000000001</v>
      </c>
      <c r="U394">
        <v>9.0999999999999998E-2</v>
      </c>
    </row>
    <row r="395" spans="1:21" x14ac:dyDescent="0.3">
      <c r="B395">
        <f t="shared" si="139"/>
        <v>330</v>
      </c>
      <c r="C395" s="2">
        <f t="shared" si="140"/>
        <v>434.59365493263795</v>
      </c>
      <c r="D395" s="2">
        <f t="shared" si="141"/>
        <v>3280</v>
      </c>
      <c r="E395">
        <f t="shared" si="142"/>
        <v>7.8E-2</v>
      </c>
      <c r="G395" s="2">
        <v>7.2000000000000002E-5</v>
      </c>
      <c r="H395" s="1">
        <f t="shared" si="143"/>
        <v>19.88</v>
      </c>
      <c r="I395" s="1">
        <f t="shared" si="144"/>
        <v>2.3010000000000001E-3</v>
      </c>
      <c r="K395">
        <v>330</v>
      </c>
      <c r="L395">
        <v>19.88</v>
      </c>
      <c r="M395" s="1">
        <v>2.3010000000000001E-3</v>
      </c>
      <c r="N395">
        <v>2.18E-2</v>
      </c>
      <c r="O395">
        <v>681.37</v>
      </c>
      <c r="P395">
        <v>949.79</v>
      </c>
      <c r="Q395">
        <v>4.7896000000000001</v>
      </c>
      <c r="R395">
        <v>5.6029999999999998</v>
      </c>
      <c r="S395">
        <v>3.28</v>
      </c>
      <c r="T395">
        <v>0.72</v>
      </c>
      <c r="U395">
        <v>7.8E-2</v>
      </c>
    </row>
    <row r="396" spans="1:21" x14ac:dyDescent="0.3">
      <c r="B396">
        <f t="shared" si="139"/>
        <v>360</v>
      </c>
      <c r="C396" s="2">
        <f t="shared" si="140"/>
        <v>345.30386740331488</v>
      </c>
      <c r="D396" s="2">
        <f t="shared" si="141"/>
        <v>5980</v>
      </c>
      <c r="E396">
        <f t="shared" si="142"/>
        <v>6.6000000000000003E-2</v>
      </c>
      <c r="G396" s="2">
        <v>4.0000000000000003E-5</v>
      </c>
      <c r="H396" s="1">
        <f>L396</f>
        <v>35.549999999999997</v>
      </c>
      <c r="I396" s="1">
        <f t="shared" si="144"/>
        <v>2.8960000000000001E-3</v>
      </c>
      <c r="K396">
        <v>360</v>
      </c>
      <c r="L396">
        <v>35.549999999999997</v>
      </c>
      <c r="M396" s="1">
        <v>2.8960000000000001E-3</v>
      </c>
      <c r="N396">
        <v>9.4999999999999998E-3</v>
      </c>
      <c r="O396">
        <v>792.5</v>
      </c>
      <c r="P396">
        <v>946.56</v>
      </c>
      <c r="Q396">
        <v>5.0997000000000003</v>
      </c>
      <c r="R396">
        <v>5.5277000000000003</v>
      </c>
      <c r="S396">
        <v>5.98</v>
      </c>
      <c r="T396">
        <v>0.4</v>
      </c>
      <c r="U396">
        <v>6.6000000000000003E-2</v>
      </c>
    </row>
    <row r="397" spans="1:21" x14ac:dyDescent="0.3">
      <c r="A397" s="70" t="s">
        <v>76</v>
      </c>
      <c r="B397" s="71"/>
      <c r="C397" s="71"/>
      <c r="D397" s="71"/>
      <c r="E397" s="71"/>
      <c r="F397" s="71"/>
      <c r="G397" s="71"/>
      <c r="H397" s="71"/>
      <c r="I397" s="71"/>
    </row>
    <row r="398" spans="1:21" x14ac:dyDescent="0.3">
      <c r="A398" s="34"/>
      <c r="B398" s="35" t="s">
        <v>27</v>
      </c>
      <c r="C398" s="35" t="s">
        <v>30</v>
      </c>
      <c r="D398" s="35" t="s">
        <v>2</v>
      </c>
      <c r="E398" s="35" t="s">
        <v>3</v>
      </c>
      <c r="F398" s="35"/>
      <c r="G398" s="36" t="s">
        <v>34</v>
      </c>
      <c r="H398" s="32" t="s">
        <v>33</v>
      </c>
      <c r="I398" s="31" t="s">
        <v>31</v>
      </c>
      <c r="K398" s="42" t="s">
        <v>41</v>
      </c>
      <c r="L398" s="34" t="s">
        <v>42</v>
      </c>
      <c r="M398" s="34" t="s">
        <v>43</v>
      </c>
      <c r="N398" s="34" t="s">
        <v>44</v>
      </c>
      <c r="O398" s="34" t="s">
        <v>45</v>
      </c>
      <c r="P398" s="34" t="s">
        <v>46</v>
      </c>
      <c r="Q398" s="34" t="s">
        <v>47</v>
      </c>
      <c r="R398" s="34" t="s">
        <v>48</v>
      </c>
      <c r="S398" s="34" t="s">
        <v>49</v>
      </c>
      <c r="T398" s="34" t="s">
        <v>50</v>
      </c>
      <c r="U398" s="43" t="s">
        <v>3</v>
      </c>
    </row>
    <row r="399" spans="1:21" x14ac:dyDescent="0.3">
      <c r="B399">
        <f>K399</f>
        <v>90</v>
      </c>
      <c r="C399" s="45">
        <f xml:space="preserve"> 1 /I399</f>
        <v>766.28352490421457</v>
      </c>
      <c r="D399" s="2">
        <f>S399*1000</f>
        <v>0</v>
      </c>
      <c r="E399">
        <f>U399</f>
        <v>0</v>
      </c>
      <c r="F399">
        <f>T399</f>
        <v>0</v>
      </c>
      <c r="G399" s="2">
        <f>F399*POWER(10,-6)</f>
        <v>0</v>
      </c>
      <c r="H399" s="1">
        <f>L399</f>
        <v>2.0500000000000002E-8</v>
      </c>
      <c r="I399" s="1">
        <f>M399</f>
        <v>1.305E-3</v>
      </c>
      <c r="K399">
        <v>90</v>
      </c>
      <c r="L399" s="1">
        <v>2.0500000000000002E-8</v>
      </c>
      <c r="M399">
        <v>1.305E-3</v>
      </c>
      <c r="N399" s="1">
        <v>8660000</v>
      </c>
      <c r="O399">
        <v>-285.10000000000002</v>
      </c>
      <c r="P399">
        <v>281.10000000000002</v>
      </c>
      <c r="Q399">
        <v>-1.867</v>
      </c>
      <c r="R399">
        <v>4.4240000000000004</v>
      </c>
    </row>
    <row r="400" spans="1:21" x14ac:dyDescent="0.3">
      <c r="B400">
        <f t="shared" ref="B400:B408" si="145">K400</f>
        <v>120</v>
      </c>
      <c r="C400" s="45">
        <f t="shared" ref="C400:C408" si="146" xml:space="preserve"> 1 /I400</f>
        <v>731.528895391368</v>
      </c>
      <c r="D400" s="2">
        <f t="shared" ref="D400:D408" si="147">S400*1000</f>
        <v>1820</v>
      </c>
      <c r="E400">
        <f t="shared" ref="E400:E408" si="148">U400</f>
        <v>0.20399999999999999</v>
      </c>
      <c r="F400">
        <f t="shared" ref="F400:F408" si="149">T400</f>
        <v>1185</v>
      </c>
      <c r="G400" s="2">
        <f t="shared" ref="G400:G408" si="150">F400*POWER(10,-6)</f>
        <v>1.1849999999999999E-3</v>
      </c>
      <c r="H400" s="1">
        <f t="shared" ref="H400:H408" si="151">L400</f>
        <v>4.88E-5</v>
      </c>
      <c r="I400" s="1">
        <f t="shared" ref="I400:I408" si="152">M400</f>
        <v>1.3669999999999999E-3</v>
      </c>
      <c r="K400">
        <v>120</v>
      </c>
      <c r="L400" s="1">
        <v>4.88E-5</v>
      </c>
      <c r="M400">
        <v>1.3669999999999999E-3</v>
      </c>
      <c r="N400">
        <v>4856</v>
      </c>
      <c r="O400">
        <v>-229.8</v>
      </c>
      <c r="P400">
        <v>309.3</v>
      </c>
      <c r="Q400">
        <v>-1.335</v>
      </c>
      <c r="R400">
        <v>3.1579999999999999</v>
      </c>
      <c r="S400">
        <v>1.82</v>
      </c>
      <c r="T400">
        <v>1185</v>
      </c>
      <c r="U400">
        <v>0.20399999999999999</v>
      </c>
    </row>
    <row r="401" spans="1:21" x14ac:dyDescent="0.3">
      <c r="B401">
        <f t="shared" si="145"/>
        <v>150</v>
      </c>
      <c r="C401" s="45">
        <f t="shared" si="146"/>
        <v>697.35006973500697</v>
      </c>
      <c r="D401" s="2">
        <f t="shared" si="147"/>
        <v>1964</v>
      </c>
      <c r="E401">
        <f t="shared" si="148"/>
        <v>0.188</v>
      </c>
      <c r="F401">
        <f t="shared" si="149"/>
        <v>587</v>
      </c>
      <c r="G401" s="2">
        <f t="shared" si="150"/>
        <v>5.8699999999999996E-4</v>
      </c>
      <c r="H401" s="1">
        <f t="shared" si="151"/>
        <v>4.1700000000000001E-3</v>
      </c>
      <c r="I401" s="1">
        <f t="shared" si="152"/>
        <v>1.4339999999999999E-3</v>
      </c>
      <c r="K401">
        <v>150</v>
      </c>
      <c r="L401" s="1">
        <v>4.1700000000000001E-3</v>
      </c>
      <c r="M401">
        <v>1.4339999999999999E-3</v>
      </c>
      <c r="N401">
        <v>71.043000000000006</v>
      </c>
      <c r="O401">
        <v>-172.9</v>
      </c>
      <c r="P401">
        <v>339.8</v>
      </c>
      <c r="Q401">
        <v>-0.91200000000000003</v>
      </c>
      <c r="R401">
        <v>2.5059999999999998</v>
      </c>
      <c r="S401">
        <v>1.964</v>
      </c>
      <c r="T401">
        <v>587</v>
      </c>
      <c r="U401">
        <v>0.188</v>
      </c>
    </row>
    <row r="402" spans="1:21" x14ac:dyDescent="0.3">
      <c r="B402">
        <f t="shared" si="145"/>
        <v>180</v>
      </c>
      <c r="C402" s="45">
        <f t="shared" si="146"/>
        <v>663.12997347480109</v>
      </c>
      <c r="D402" s="2">
        <f t="shared" si="147"/>
        <v>2044</v>
      </c>
      <c r="E402">
        <f t="shared" si="148"/>
        <v>0.17299999999999999</v>
      </c>
      <c r="F402">
        <f t="shared" si="149"/>
        <v>334.5</v>
      </c>
      <c r="G402" s="2">
        <f t="shared" si="150"/>
        <v>3.345E-4</v>
      </c>
      <c r="H402" s="1">
        <f t="shared" si="151"/>
        <v>6.9699999999999998E-2</v>
      </c>
      <c r="I402" s="1">
        <f t="shared" si="152"/>
        <v>1.508E-3</v>
      </c>
      <c r="K402">
        <v>180</v>
      </c>
      <c r="L402">
        <v>6.9699999999999998E-2</v>
      </c>
      <c r="M402">
        <v>1.508E-3</v>
      </c>
      <c r="N402">
        <v>5.08</v>
      </c>
      <c r="O402">
        <v>-112.7</v>
      </c>
      <c r="P402">
        <v>372.1</v>
      </c>
      <c r="Q402">
        <v>-0.54700000000000004</v>
      </c>
      <c r="R402">
        <v>2.1469999999999998</v>
      </c>
      <c r="S402">
        <v>2.044</v>
      </c>
      <c r="T402">
        <v>334.5</v>
      </c>
      <c r="U402">
        <v>0.17299999999999999</v>
      </c>
    </row>
    <row r="403" spans="1:21" x14ac:dyDescent="0.3">
      <c r="B403">
        <f t="shared" si="145"/>
        <v>210</v>
      </c>
      <c r="C403" s="45">
        <f t="shared" si="146"/>
        <v>627.74639045825484</v>
      </c>
      <c r="D403" s="2">
        <f t="shared" si="147"/>
        <v>2128</v>
      </c>
      <c r="E403">
        <f t="shared" si="148"/>
        <v>0.157</v>
      </c>
      <c r="F403">
        <f t="shared" si="149"/>
        <v>212.7</v>
      </c>
      <c r="G403" s="2">
        <f t="shared" si="150"/>
        <v>2.1269999999999997E-4</v>
      </c>
      <c r="H403" s="1">
        <f t="shared" si="151"/>
        <v>0.47270000000000001</v>
      </c>
      <c r="I403" s="1">
        <f t="shared" si="152"/>
        <v>1.593E-3</v>
      </c>
      <c r="K403">
        <v>210</v>
      </c>
      <c r="L403">
        <v>0.47270000000000001</v>
      </c>
      <c r="M403">
        <v>1.593E-3</v>
      </c>
      <c r="N403">
        <v>0.86</v>
      </c>
      <c r="O403">
        <v>-50.3</v>
      </c>
      <c r="P403">
        <v>405.3</v>
      </c>
      <c r="Q403">
        <v>-0.22600000000000001</v>
      </c>
      <c r="R403">
        <v>1.9430000000000001</v>
      </c>
      <c r="S403">
        <v>2.1280000000000001</v>
      </c>
      <c r="T403">
        <v>212.7</v>
      </c>
      <c r="U403">
        <v>0.157</v>
      </c>
    </row>
    <row r="404" spans="1:21" x14ac:dyDescent="0.3">
      <c r="B404">
        <f t="shared" si="145"/>
        <v>240</v>
      </c>
      <c r="C404" s="45">
        <f t="shared" si="146"/>
        <v>590.66745422327233</v>
      </c>
      <c r="D404" s="2">
        <f t="shared" si="147"/>
        <v>2243</v>
      </c>
      <c r="E404">
        <f t="shared" si="148"/>
        <v>0.14199999999999999</v>
      </c>
      <c r="F404">
        <f t="shared" si="149"/>
        <v>149.19999999999999</v>
      </c>
      <c r="G404" s="2">
        <f t="shared" si="150"/>
        <v>1.4919999999999999E-4</v>
      </c>
      <c r="H404" s="1">
        <f t="shared" si="151"/>
        <v>1.8774999999999999</v>
      </c>
      <c r="I404" s="1">
        <f t="shared" si="152"/>
        <v>1.6930000000000001E-3</v>
      </c>
      <c r="K404">
        <v>240</v>
      </c>
      <c r="L404">
        <v>1.8774999999999999</v>
      </c>
      <c r="M404">
        <v>1.6930000000000001E-3</v>
      </c>
      <c r="N404">
        <v>0.23880000000000001</v>
      </c>
      <c r="O404">
        <v>15.3</v>
      </c>
      <c r="P404">
        <v>437.8</v>
      </c>
      <c r="Q404">
        <v>6.4000000000000001E-2</v>
      </c>
      <c r="R404">
        <v>1.825</v>
      </c>
      <c r="S404">
        <v>2.2429999999999999</v>
      </c>
      <c r="T404">
        <v>149.19999999999999</v>
      </c>
      <c r="U404">
        <v>0.14199999999999999</v>
      </c>
    </row>
    <row r="405" spans="1:21" x14ac:dyDescent="0.3">
      <c r="B405">
        <f t="shared" si="145"/>
        <v>270</v>
      </c>
      <c r="C405" s="45">
        <f t="shared" si="146"/>
        <v>549.45054945054949</v>
      </c>
      <c r="D405" s="2">
        <f t="shared" si="147"/>
        <v>2418</v>
      </c>
      <c r="E405">
        <f t="shared" si="148"/>
        <v>0.126</v>
      </c>
      <c r="F405">
        <f t="shared" si="149"/>
        <v>112.9</v>
      </c>
      <c r="G405" s="2">
        <f t="shared" si="150"/>
        <v>1.1290000000000001E-4</v>
      </c>
      <c r="H405" s="1">
        <f t="shared" si="151"/>
        <v>5.3269000000000002</v>
      </c>
      <c r="I405" s="1">
        <f t="shared" si="152"/>
        <v>1.82E-3</v>
      </c>
      <c r="K405">
        <v>270</v>
      </c>
      <c r="L405">
        <v>5.3269000000000002</v>
      </c>
      <c r="M405">
        <v>1.82E-3</v>
      </c>
      <c r="N405">
        <v>8.8800000000000004E-2</v>
      </c>
      <c r="O405">
        <v>85.2</v>
      </c>
      <c r="P405">
        <v>467.8</v>
      </c>
      <c r="Q405">
        <v>0.33600000000000002</v>
      </c>
      <c r="R405">
        <v>1.7529999999999999</v>
      </c>
      <c r="S405">
        <v>2.4180000000000001</v>
      </c>
      <c r="T405">
        <v>112.9</v>
      </c>
      <c r="U405">
        <v>0.126</v>
      </c>
    </row>
    <row r="406" spans="1:21" x14ac:dyDescent="0.3">
      <c r="B406">
        <f t="shared" si="145"/>
        <v>300</v>
      </c>
      <c r="C406" s="45">
        <f t="shared" si="146"/>
        <v>501.25313283208027</v>
      </c>
      <c r="D406" s="2">
        <f t="shared" si="147"/>
        <v>2693</v>
      </c>
      <c r="E406">
        <f t="shared" si="148"/>
        <v>0.112</v>
      </c>
      <c r="F406">
        <f t="shared" si="149"/>
        <v>93</v>
      </c>
      <c r="G406" s="2">
        <f t="shared" si="150"/>
        <v>9.2999999999999997E-5</v>
      </c>
      <c r="H406" s="1">
        <f t="shared" si="151"/>
        <v>12.12</v>
      </c>
      <c r="I406" s="1">
        <f t="shared" si="152"/>
        <v>1.9949999999999998E-3</v>
      </c>
      <c r="K406">
        <v>300</v>
      </c>
      <c r="L406">
        <v>12.12</v>
      </c>
      <c r="M406">
        <v>1.9949999999999998E-3</v>
      </c>
      <c r="N406">
        <v>3.9E-2</v>
      </c>
      <c r="O406">
        <v>161.6</v>
      </c>
      <c r="P406">
        <v>492.8</v>
      </c>
      <c r="Q406">
        <v>0.6</v>
      </c>
      <c r="R406">
        <v>1.704</v>
      </c>
      <c r="S406">
        <v>2.6930000000000001</v>
      </c>
      <c r="T406">
        <v>93</v>
      </c>
      <c r="U406">
        <v>0.112</v>
      </c>
    </row>
    <row r="407" spans="1:21" x14ac:dyDescent="0.3">
      <c r="B407">
        <f t="shared" si="145"/>
        <v>330</v>
      </c>
      <c r="C407" s="45">
        <f t="shared" si="146"/>
        <v>439.9472063352398</v>
      </c>
      <c r="D407" s="2">
        <f t="shared" si="147"/>
        <v>3335</v>
      </c>
      <c r="E407">
        <f t="shared" si="148"/>
        <v>9.7000000000000003E-2</v>
      </c>
      <c r="F407">
        <f t="shared" si="149"/>
        <v>69.599999999999994</v>
      </c>
      <c r="G407" s="2">
        <f t="shared" si="150"/>
        <v>6.9599999999999998E-5</v>
      </c>
      <c r="H407" s="1">
        <f t="shared" si="151"/>
        <v>23.75</v>
      </c>
      <c r="I407" s="1">
        <f t="shared" si="152"/>
        <v>2.2729999999999998E-3</v>
      </c>
      <c r="K407">
        <v>330</v>
      </c>
      <c r="L407">
        <v>23.75</v>
      </c>
      <c r="M407">
        <v>2.2729999999999998E-3</v>
      </c>
      <c r="N407">
        <v>1.84E-2</v>
      </c>
      <c r="O407">
        <v>248.2</v>
      </c>
      <c r="P407">
        <v>507.4</v>
      </c>
      <c r="Q407">
        <v>0.86699999999999999</v>
      </c>
      <c r="R407">
        <v>1.6519999999999999</v>
      </c>
      <c r="S407">
        <v>3.335</v>
      </c>
      <c r="T407">
        <v>69.599999999999994</v>
      </c>
      <c r="U407">
        <v>9.7000000000000003E-2</v>
      </c>
    </row>
    <row r="408" spans="1:21" x14ac:dyDescent="0.3">
      <c r="B408">
        <f t="shared" si="145"/>
        <v>360</v>
      </c>
      <c r="C408" s="45">
        <f t="shared" si="146"/>
        <v>295.85798816568047</v>
      </c>
      <c r="D408" s="2">
        <f t="shared" si="147"/>
        <v>0</v>
      </c>
      <c r="E408">
        <f t="shared" si="148"/>
        <v>0</v>
      </c>
      <c r="F408">
        <f t="shared" si="149"/>
        <v>0</v>
      </c>
      <c r="G408" s="2">
        <f t="shared" si="150"/>
        <v>0</v>
      </c>
      <c r="H408" s="1">
        <f t="shared" si="151"/>
        <v>42.2</v>
      </c>
      <c r="I408" s="1">
        <f t="shared" si="152"/>
        <v>3.3800000000000002E-3</v>
      </c>
      <c r="K408">
        <v>360</v>
      </c>
      <c r="L408">
        <v>42.2</v>
      </c>
      <c r="M408">
        <v>3.3800000000000002E-3</v>
      </c>
      <c r="N408">
        <v>7.4999999999999997E-3</v>
      </c>
      <c r="O408">
        <v>364.1</v>
      </c>
      <c r="P408">
        <v>486</v>
      </c>
      <c r="Q408">
        <v>1.1879999999999999</v>
      </c>
      <c r="R408">
        <v>1.5269999999999999</v>
      </c>
    </row>
    <row r="409" spans="1:21" x14ac:dyDescent="0.3">
      <c r="A409" s="70" t="s">
        <v>77</v>
      </c>
      <c r="B409" s="71"/>
      <c r="C409" s="71"/>
      <c r="D409" s="71"/>
      <c r="E409" s="71"/>
      <c r="F409" s="71"/>
      <c r="G409" s="71"/>
      <c r="H409" s="71"/>
      <c r="I409" s="71"/>
    </row>
    <row r="410" spans="1:21" x14ac:dyDescent="0.3">
      <c r="A410" s="34"/>
      <c r="B410" s="35" t="s">
        <v>27</v>
      </c>
      <c r="C410" s="35" t="s">
        <v>30</v>
      </c>
      <c r="D410" s="35" t="s">
        <v>2</v>
      </c>
      <c r="E410" s="35" t="s">
        <v>3</v>
      </c>
      <c r="F410" s="35"/>
      <c r="G410" s="36" t="s">
        <v>34</v>
      </c>
      <c r="H410" s="32" t="s">
        <v>33</v>
      </c>
      <c r="I410" s="31" t="s">
        <v>31</v>
      </c>
      <c r="K410" s="42" t="s">
        <v>41</v>
      </c>
      <c r="L410" s="34" t="s">
        <v>42</v>
      </c>
      <c r="M410" s="34" t="s">
        <v>43</v>
      </c>
      <c r="N410" s="34" t="s">
        <v>44</v>
      </c>
      <c r="O410" s="34" t="s">
        <v>45</v>
      </c>
      <c r="P410" s="34" t="s">
        <v>46</v>
      </c>
      <c r="Q410" s="34" t="s">
        <v>47</v>
      </c>
      <c r="R410" s="34" t="s">
        <v>48</v>
      </c>
      <c r="S410" s="34" t="s">
        <v>49</v>
      </c>
      <c r="T410" s="34" t="s">
        <v>50</v>
      </c>
      <c r="U410" s="43" t="s">
        <v>3</v>
      </c>
    </row>
    <row r="411" spans="1:21" x14ac:dyDescent="0.3">
      <c r="B411">
        <f>K411</f>
        <v>270</v>
      </c>
      <c r="C411" s="45">
        <f xml:space="preserve"> 1 /I411</f>
        <v>887.31144631765756</v>
      </c>
      <c r="D411" s="2">
        <f>S411*1000</f>
        <v>1640</v>
      </c>
      <c r="E411">
        <f>U411</f>
        <v>0.14099999999999999</v>
      </c>
      <c r="F411">
        <f>T411</f>
        <v>8.02</v>
      </c>
      <c r="G411" s="2">
        <f>F411*POWER(10,-4)</f>
        <v>8.0199999999999998E-4</v>
      </c>
      <c r="H411" s="1">
        <f>L411</f>
        <v>7.6E-3</v>
      </c>
      <c r="I411" s="1">
        <f>M411</f>
        <v>1.127E-3</v>
      </c>
      <c r="K411">
        <v>270</v>
      </c>
      <c r="L411">
        <v>7.6E-3</v>
      </c>
      <c r="M411" s="1">
        <v>1.127E-3</v>
      </c>
      <c r="N411">
        <v>34.9</v>
      </c>
      <c r="O411">
        <v>316.7</v>
      </c>
      <c r="P411">
        <v>745.7</v>
      </c>
      <c r="Q411">
        <v>2.2360000000000002</v>
      </c>
      <c r="R411">
        <v>3.8250000000000002</v>
      </c>
      <c r="S411">
        <v>1.64</v>
      </c>
      <c r="T411">
        <v>8.02</v>
      </c>
      <c r="U411">
        <v>0.14099999999999999</v>
      </c>
    </row>
    <row r="412" spans="1:21" x14ac:dyDescent="0.3">
      <c r="B412">
        <f t="shared" ref="B412:B420" si="153">K412</f>
        <v>300</v>
      </c>
      <c r="C412" s="45">
        <f t="shared" ref="C412:C420" si="154" xml:space="preserve"> 1 /I412</f>
        <v>860.5851979345955</v>
      </c>
      <c r="D412" s="2">
        <f t="shared" ref="D412:D420" si="155">S412*1000</f>
        <v>1710</v>
      </c>
      <c r="E412">
        <f t="shared" ref="E412:E420" si="156">U412</f>
        <v>0.13300000000000001</v>
      </c>
      <c r="F412">
        <f t="shared" ref="F412:F420" si="157">T412</f>
        <v>5.41</v>
      </c>
      <c r="G412" s="2">
        <f t="shared" ref="G412:G420" si="158">F412*POWER(10,-4)</f>
        <v>5.4100000000000003E-4</v>
      </c>
      <c r="H412" s="1">
        <f t="shared" ref="H412:H420" si="159">L412</f>
        <v>4.1799999999999997E-2</v>
      </c>
      <c r="I412" s="1">
        <f t="shared" ref="I412:I420" si="160">M412</f>
        <v>1.1620000000000001E-3</v>
      </c>
      <c r="K412">
        <v>300</v>
      </c>
      <c r="L412">
        <v>4.1799999999999997E-2</v>
      </c>
      <c r="M412" s="1">
        <v>1.1620000000000001E-3</v>
      </c>
      <c r="N412">
        <v>6.46</v>
      </c>
      <c r="O412">
        <v>366.5</v>
      </c>
      <c r="P412">
        <v>777.8</v>
      </c>
      <c r="Q412">
        <v>2.41</v>
      </c>
      <c r="R412">
        <v>3.782</v>
      </c>
      <c r="S412">
        <v>1.71</v>
      </c>
      <c r="T412">
        <v>5.41</v>
      </c>
      <c r="U412">
        <v>0.13300000000000001</v>
      </c>
    </row>
    <row r="413" spans="1:21" x14ac:dyDescent="0.3">
      <c r="B413">
        <f t="shared" si="153"/>
        <v>330</v>
      </c>
      <c r="C413" s="45">
        <f t="shared" si="154"/>
        <v>832.63946711074107</v>
      </c>
      <c r="D413" s="2">
        <f t="shared" si="155"/>
        <v>1810</v>
      </c>
      <c r="E413">
        <f t="shared" si="156"/>
        <v>0.126</v>
      </c>
      <c r="F413">
        <f t="shared" si="157"/>
        <v>3.93</v>
      </c>
      <c r="G413" s="2">
        <f t="shared" si="158"/>
        <v>3.9300000000000001E-4</v>
      </c>
      <c r="H413" s="1">
        <f t="shared" si="159"/>
        <v>0.1633</v>
      </c>
      <c r="I413" s="1">
        <f t="shared" si="160"/>
        <v>1.201E-3</v>
      </c>
      <c r="K413">
        <v>330</v>
      </c>
      <c r="L413">
        <v>0.1633</v>
      </c>
      <c r="M413" s="1">
        <v>1.201E-3</v>
      </c>
      <c r="N413">
        <v>1.8</v>
      </c>
      <c r="O413">
        <v>419.6</v>
      </c>
      <c r="P413">
        <v>812.9</v>
      </c>
      <c r="Q413">
        <v>2.577</v>
      </c>
      <c r="R413">
        <v>3.7709999999999999</v>
      </c>
      <c r="S413">
        <v>1.81</v>
      </c>
      <c r="T413">
        <v>3.93</v>
      </c>
      <c r="U413">
        <v>0.126</v>
      </c>
    </row>
    <row r="414" spans="1:21" x14ac:dyDescent="0.3">
      <c r="B414">
        <f t="shared" si="153"/>
        <v>360</v>
      </c>
      <c r="C414" s="45">
        <f t="shared" si="154"/>
        <v>803.21285140562247</v>
      </c>
      <c r="D414" s="2">
        <f t="shared" si="155"/>
        <v>1920</v>
      </c>
      <c r="E414">
        <f t="shared" si="156"/>
        <v>0.11899999999999999</v>
      </c>
      <c r="F414">
        <f t="shared" si="157"/>
        <v>3.01</v>
      </c>
      <c r="G414" s="2">
        <f t="shared" si="158"/>
        <v>3.01E-4</v>
      </c>
      <c r="H414" s="1">
        <f t="shared" si="159"/>
        <v>0.4894</v>
      </c>
      <c r="I414" s="1">
        <f t="shared" si="160"/>
        <v>1.245E-3</v>
      </c>
      <c r="K414">
        <v>360</v>
      </c>
      <c r="L414">
        <v>0.4894</v>
      </c>
      <c r="M414" s="1">
        <v>1.245E-3</v>
      </c>
      <c r="N414">
        <v>0.69799999999999995</v>
      </c>
      <c r="O414">
        <v>475.1</v>
      </c>
      <c r="P414">
        <v>850.7</v>
      </c>
      <c r="Q414">
        <v>2.7389999999999999</v>
      </c>
      <c r="R414">
        <v>3.7829999999999999</v>
      </c>
      <c r="S414">
        <v>1.92</v>
      </c>
      <c r="T414">
        <v>3.01</v>
      </c>
      <c r="U414">
        <v>0.11899999999999999</v>
      </c>
    </row>
    <row r="415" spans="1:21" x14ac:dyDescent="0.3">
      <c r="B415">
        <f t="shared" si="153"/>
        <v>390</v>
      </c>
      <c r="C415" s="45">
        <f t="shared" si="154"/>
        <v>772.79752704791349</v>
      </c>
      <c r="D415" s="2">
        <f t="shared" si="155"/>
        <v>2050</v>
      </c>
      <c r="E415">
        <f t="shared" si="156"/>
        <v>0.112</v>
      </c>
      <c r="F415">
        <f t="shared" si="157"/>
        <v>2.37</v>
      </c>
      <c r="G415" s="2">
        <f t="shared" si="158"/>
        <v>2.3700000000000001E-4</v>
      </c>
      <c r="H415" s="1">
        <f t="shared" si="159"/>
        <v>1.2049000000000001</v>
      </c>
      <c r="I415" s="1">
        <f t="shared" si="160"/>
        <v>1.294E-3</v>
      </c>
      <c r="K415">
        <v>390</v>
      </c>
      <c r="L415">
        <v>1.2049000000000001</v>
      </c>
      <c r="M415" s="1">
        <v>1.294E-3</v>
      </c>
      <c r="N415">
        <v>0.27900000000000003</v>
      </c>
      <c r="O415">
        <v>534.70000000000005</v>
      </c>
      <c r="P415">
        <v>890.9</v>
      </c>
      <c r="Q415">
        <v>2.8980000000000001</v>
      </c>
      <c r="R415">
        <v>3.8109999999999999</v>
      </c>
      <c r="S415">
        <v>2.0499999999999998</v>
      </c>
      <c r="T415">
        <v>2.37</v>
      </c>
      <c r="U415">
        <v>0.112</v>
      </c>
    </row>
    <row r="416" spans="1:21" x14ac:dyDescent="0.3">
      <c r="B416">
        <f t="shared" si="153"/>
        <v>420</v>
      </c>
      <c r="C416" s="45">
        <f t="shared" si="154"/>
        <v>740.74074074074065</v>
      </c>
      <c r="D416" s="2">
        <f t="shared" si="155"/>
        <v>2170</v>
      </c>
      <c r="E416">
        <f t="shared" si="156"/>
        <v>0.105</v>
      </c>
      <c r="F416">
        <f t="shared" si="157"/>
        <v>1.89</v>
      </c>
      <c r="G416" s="2">
        <f t="shared" si="158"/>
        <v>1.8899999999999999E-4</v>
      </c>
      <c r="H416" s="1">
        <f t="shared" si="159"/>
        <v>2.5589</v>
      </c>
      <c r="I416" s="1">
        <f t="shared" si="160"/>
        <v>1.3500000000000001E-3</v>
      </c>
      <c r="K416">
        <v>420</v>
      </c>
      <c r="L416">
        <v>2.5589</v>
      </c>
      <c r="M416" s="1">
        <v>1.3500000000000001E-3</v>
      </c>
      <c r="N416">
        <v>0.13700000000000001</v>
      </c>
      <c r="O416">
        <v>598.1</v>
      </c>
      <c r="P416">
        <v>933.1</v>
      </c>
      <c r="Q416">
        <v>3.0539999999999998</v>
      </c>
      <c r="R416">
        <v>3.8519999999999999</v>
      </c>
      <c r="S416">
        <v>2.17</v>
      </c>
      <c r="T416">
        <v>1.89</v>
      </c>
      <c r="U416">
        <v>0.105</v>
      </c>
    </row>
    <row r="417" spans="2:21" x14ac:dyDescent="0.3">
      <c r="B417">
        <f t="shared" si="153"/>
        <v>460</v>
      </c>
      <c r="C417" s="45">
        <f t="shared" si="154"/>
        <v>693.00069300069299</v>
      </c>
      <c r="D417" s="2">
        <f t="shared" si="155"/>
        <v>2310</v>
      </c>
      <c r="E417">
        <f t="shared" si="156"/>
        <v>9.6000000000000002E-2</v>
      </c>
      <c r="F417">
        <f t="shared" si="157"/>
        <v>0</v>
      </c>
      <c r="G417" s="2">
        <f t="shared" si="158"/>
        <v>0</v>
      </c>
      <c r="H417" s="1">
        <f t="shared" si="159"/>
        <v>5.8920000000000003</v>
      </c>
      <c r="I417" s="1">
        <f t="shared" si="160"/>
        <v>1.4430000000000001E-3</v>
      </c>
      <c r="K417">
        <v>460</v>
      </c>
      <c r="L417">
        <v>5.8920000000000003</v>
      </c>
      <c r="M417" s="1">
        <v>1.4430000000000001E-3</v>
      </c>
      <c r="N417" s="1">
        <v>6.0999999999999999E-2</v>
      </c>
      <c r="O417">
        <v>688.1</v>
      </c>
      <c r="P417">
        <v>991.3</v>
      </c>
      <c r="Q417">
        <v>3.258</v>
      </c>
      <c r="R417">
        <v>3.9169999999999998</v>
      </c>
      <c r="S417">
        <v>2.31</v>
      </c>
      <c r="T417">
        <v>0</v>
      </c>
      <c r="U417">
        <v>9.6000000000000002E-2</v>
      </c>
    </row>
    <row r="418" spans="2:21" x14ac:dyDescent="0.3">
      <c r="B418">
        <f t="shared" si="153"/>
        <v>500</v>
      </c>
      <c r="C418" s="45">
        <f t="shared" si="154"/>
        <v>638.16209317166556</v>
      </c>
      <c r="D418" s="2">
        <f t="shared" si="155"/>
        <v>2450</v>
      </c>
      <c r="E418">
        <f t="shared" si="156"/>
        <v>8.5999999999999993E-2</v>
      </c>
      <c r="F418">
        <f t="shared" si="157"/>
        <v>0</v>
      </c>
      <c r="G418" s="2">
        <f t="shared" si="158"/>
        <v>0</v>
      </c>
      <c r="H418" s="1">
        <f t="shared" si="159"/>
        <v>11.76</v>
      </c>
      <c r="I418" s="1">
        <f t="shared" si="160"/>
        <v>1.567E-3</v>
      </c>
      <c r="K418">
        <v>500</v>
      </c>
      <c r="L418">
        <v>11.76</v>
      </c>
      <c r="M418" s="1">
        <v>1.567E-3</v>
      </c>
      <c r="N418" s="1">
        <v>3.0300000000000001E-2</v>
      </c>
      <c r="O418">
        <v>784.4</v>
      </c>
      <c r="P418">
        <v>1051.3</v>
      </c>
      <c r="Q418">
        <v>3.4569999999999999</v>
      </c>
      <c r="R418">
        <v>3.9889999999999999</v>
      </c>
      <c r="S418">
        <v>2.4500000000000002</v>
      </c>
      <c r="T418">
        <v>0</v>
      </c>
      <c r="U418">
        <v>8.5999999999999993E-2</v>
      </c>
    </row>
    <row r="419" spans="2:21" x14ac:dyDescent="0.3">
      <c r="B419">
        <f t="shared" si="153"/>
        <v>540</v>
      </c>
      <c r="C419" s="45">
        <f t="shared" si="154"/>
        <v>567.85917092561044</v>
      </c>
      <c r="D419" s="2">
        <f t="shared" si="155"/>
        <v>2650</v>
      </c>
      <c r="E419">
        <f t="shared" si="156"/>
        <v>7.8E-2</v>
      </c>
      <c r="F419">
        <f t="shared" si="157"/>
        <v>0</v>
      </c>
      <c r="G419" s="2">
        <f t="shared" si="158"/>
        <v>0</v>
      </c>
      <c r="H419" s="1">
        <f t="shared" si="159"/>
        <v>21.99</v>
      </c>
      <c r="I419" s="1">
        <f t="shared" si="160"/>
        <v>1.761E-3</v>
      </c>
      <c r="K419">
        <v>540</v>
      </c>
      <c r="L419">
        <v>21.99</v>
      </c>
      <c r="M419" s="1">
        <v>1.761E-3</v>
      </c>
      <c r="N419" s="1">
        <v>1.5800000000000002E-2</v>
      </c>
      <c r="O419">
        <v>887.3</v>
      </c>
      <c r="P419">
        <v>1109.5999999999999</v>
      </c>
      <c r="Q419">
        <v>3.6509999999999998</v>
      </c>
      <c r="R419">
        <v>4.0620000000000003</v>
      </c>
      <c r="S419">
        <v>2.65</v>
      </c>
      <c r="T419">
        <v>0</v>
      </c>
      <c r="U419">
        <v>7.8E-2</v>
      </c>
    </row>
    <row r="420" spans="2:21" x14ac:dyDescent="0.3">
      <c r="B420">
        <f t="shared" si="153"/>
        <v>580</v>
      </c>
      <c r="C420" s="45">
        <f t="shared" si="154"/>
        <v>451.8752824220515</v>
      </c>
      <c r="D420" s="2">
        <f t="shared" si="155"/>
        <v>0</v>
      </c>
      <c r="E420">
        <f t="shared" si="156"/>
        <v>0</v>
      </c>
      <c r="F420">
        <f t="shared" si="157"/>
        <v>0</v>
      </c>
      <c r="G420" s="2">
        <f t="shared" si="158"/>
        <v>0</v>
      </c>
      <c r="H420" s="1">
        <f t="shared" si="159"/>
        <v>35.56</v>
      </c>
      <c r="I420" s="1">
        <f t="shared" si="160"/>
        <v>2.2130000000000001E-3</v>
      </c>
      <c r="K420">
        <v>580</v>
      </c>
      <c r="L420">
        <v>35.56</v>
      </c>
      <c r="M420" s="1">
        <v>2.2130000000000001E-3</v>
      </c>
      <c r="N420" s="1">
        <v>7.5900000000000004E-3</v>
      </c>
      <c r="O420">
        <v>1005.6</v>
      </c>
      <c r="P420">
        <v>1142.3</v>
      </c>
      <c r="Q420">
        <v>3.8570000000000002</v>
      </c>
      <c r="R420">
        <v>4.093</v>
      </c>
      <c r="S420">
        <v>0</v>
      </c>
      <c r="T420">
        <v>0</v>
      </c>
      <c r="U420">
        <v>0</v>
      </c>
    </row>
  </sheetData>
  <mergeCells count="52">
    <mergeCell ref="A372:I372"/>
    <mergeCell ref="A385:I385"/>
    <mergeCell ref="A397:I397"/>
    <mergeCell ref="A409:I409"/>
    <mergeCell ref="A220:I220"/>
    <mergeCell ref="A236:I236"/>
    <mergeCell ref="A248:I248"/>
    <mergeCell ref="A347:I347"/>
    <mergeCell ref="A360:I360"/>
    <mergeCell ref="A332:I332"/>
    <mergeCell ref="A265:I265"/>
    <mergeCell ref="A280:I280"/>
    <mergeCell ref="A292:I292"/>
    <mergeCell ref="A304:I304"/>
    <mergeCell ref="A317:I317"/>
    <mergeCell ref="A169:I169"/>
    <mergeCell ref="A186:I186"/>
    <mergeCell ref="K186:U186"/>
    <mergeCell ref="A200:I200"/>
    <mergeCell ref="A209:I209"/>
    <mergeCell ref="N61:Q61"/>
    <mergeCell ref="N78:Q78"/>
    <mergeCell ref="H78:M78"/>
    <mergeCell ref="A133:I133"/>
    <mergeCell ref="A150:I150"/>
    <mergeCell ref="H70:M70"/>
    <mergeCell ref="A108:I108"/>
    <mergeCell ref="A85:I85"/>
    <mergeCell ref="A123:I123"/>
    <mergeCell ref="N70:Q70"/>
    <mergeCell ref="N3:Q3"/>
    <mergeCell ref="N13:Q13"/>
    <mergeCell ref="N21:Q21"/>
    <mergeCell ref="N32:Q32"/>
    <mergeCell ref="N54:Q54"/>
    <mergeCell ref="N43:Q43"/>
    <mergeCell ref="A54:G54"/>
    <mergeCell ref="A61:G61"/>
    <mergeCell ref="A70:G70"/>
    <mergeCell ref="A78:G78"/>
    <mergeCell ref="H3:M3"/>
    <mergeCell ref="H13:M13"/>
    <mergeCell ref="H21:M21"/>
    <mergeCell ref="A3:G3"/>
    <mergeCell ref="A13:G13"/>
    <mergeCell ref="A21:G21"/>
    <mergeCell ref="A32:G32"/>
    <mergeCell ref="A43:G43"/>
    <mergeCell ref="H32:M32"/>
    <mergeCell ref="H43:M43"/>
    <mergeCell ref="H54:M54"/>
    <mergeCell ref="H61:M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B2F5-CC60-43FA-8E6F-9EBD59B96C76}">
  <dimension ref="B1:G50"/>
  <sheetViews>
    <sheetView topLeftCell="A4" zoomScale="80" zoomScaleNormal="80" workbookViewId="0">
      <selection activeCell="B4" sqref="B4"/>
    </sheetView>
  </sheetViews>
  <sheetFormatPr defaultRowHeight="14.4" x14ac:dyDescent="0.3"/>
  <cols>
    <col min="2" max="3" width="14" customWidth="1"/>
    <col min="4" max="4" width="13.5546875" customWidth="1"/>
    <col min="7" max="7" width="20.21875" customWidth="1"/>
  </cols>
  <sheetData>
    <row r="1" spans="2:7" x14ac:dyDescent="0.3">
      <c r="B1" s="77" t="s">
        <v>88</v>
      </c>
      <c r="C1" s="77"/>
      <c r="D1" s="77"/>
      <c r="E1" s="77"/>
      <c r="F1" s="77"/>
      <c r="G1" s="77"/>
    </row>
    <row r="2" spans="2:7" x14ac:dyDescent="0.3">
      <c r="B2" t="s">
        <v>86</v>
      </c>
    </row>
    <row r="3" spans="2:7" x14ac:dyDescent="0.3">
      <c r="B3" t="s">
        <v>105</v>
      </c>
      <c r="C3" t="s">
        <v>41</v>
      </c>
      <c r="D3" t="s">
        <v>87</v>
      </c>
      <c r="F3" t="s">
        <v>41</v>
      </c>
      <c r="G3" t="s">
        <v>87</v>
      </c>
    </row>
    <row r="4" spans="2:7" x14ac:dyDescent="0.3">
      <c r="B4">
        <v>-100</v>
      </c>
      <c r="C4">
        <f>B4+273.15</f>
        <v>173.14999999999998</v>
      </c>
      <c r="D4">
        <v>28.03</v>
      </c>
      <c r="F4" s="2">
        <v>140</v>
      </c>
      <c r="G4">
        <f xml:space="preserve"> (F4-C4)*(D5-D4)/(C5-C4)+D4</f>
        <v>32.671000000000021</v>
      </c>
    </row>
    <row r="5" spans="2:7" x14ac:dyDescent="0.3">
      <c r="B5">
        <v>-95</v>
      </c>
      <c r="C5">
        <f t="shared" ref="C5:C47" si="0">B5+273.15</f>
        <v>178.14999999999998</v>
      </c>
      <c r="D5">
        <v>27.33</v>
      </c>
      <c r="F5" s="2">
        <v>160</v>
      </c>
      <c r="G5">
        <f xml:space="preserve"> (F5-C4)*(D5-D4)/(C5-C4)+D4</f>
        <v>29.871000000000006</v>
      </c>
    </row>
    <row r="6" spans="2:7" x14ac:dyDescent="0.3">
      <c r="B6">
        <v>-90</v>
      </c>
      <c r="C6">
        <f t="shared" si="0"/>
        <v>183.14999999999998</v>
      </c>
      <c r="D6">
        <v>26.64</v>
      </c>
      <c r="F6" s="2">
        <v>180</v>
      </c>
      <c r="G6">
        <f xml:space="preserve"> (F6-C6)*(D7-D6)/(C7-C6)+D6</f>
        <v>27.080999999999996</v>
      </c>
    </row>
    <row r="7" spans="2:7" x14ac:dyDescent="0.3">
      <c r="B7">
        <v>-85</v>
      </c>
      <c r="C7">
        <f t="shared" si="0"/>
        <v>188.14999999999998</v>
      </c>
      <c r="D7">
        <v>25.94</v>
      </c>
      <c r="F7" s="2">
        <v>200</v>
      </c>
      <c r="G7">
        <f xml:space="preserve"> (F7-C9)*(D10-D9)/(C10-C9)+D9</f>
        <v>24.318399999999997</v>
      </c>
    </row>
    <row r="8" spans="2:7" x14ac:dyDescent="0.3">
      <c r="B8">
        <v>-80</v>
      </c>
      <c r="C8">
        <f t="shared" si="0"/>
        <v>193.14999999999998</v>
      </c>
      <c r="D8">
        <v>25.26</v>
      </c>
      <c r="F8" s="2">
        <v>220</v>
      </c>
      <c r="G8">
        <f xml:space="preserve"> (F8-C13)*(D14-D13)/(C14-C13)+D13</f>
        <v>21.632099999999998</v>
      </c>
    </row>
    <row r="9" spans="2:7" x14ac:dyDescent="0.3">
      <c r="B9">
        <v>-75</v>
      </c>
      <c r="C9">
        <f t="shared" si="0"/>
        <v>198.14999999999998</v>
      </c>
      <c r="D9">
        <v>24.57</v>
      </c>
      <c r="F9" s="2">
        <v>240</v>
      </c>
      <c r="G9">
        <f xml:space="preserve"> (F9-C17)*(D18-D17)/(C18-C17)+D17</f>
        <v>19.009499999999999</v>
      </c>
    </row>
    <row r="10" spans="2:7" x14ac:dyDescent="0.3">
      <c r="B10">
        <v>-70</v>
      </c>
      <c r="C10">
        <f t="shared" si="0"/>
        <v>203.14999999999998</v>
      </c>
      <c r="D10">
        <v>23.89</v>
      </c>
      <c r="F10" s="2">
        <v>260</v>
      </c>
      <c r="G10">
        <f xml:space="preserve"> (F10-C21)*(D22-D21)/(C22-C21)+D21</f>
        <v>16.456899999999997</v>
      </c>
    </row>
    <row r="11" spans="2:7" x14ac:dyDescent="0.3">
      <c r="B11">
        <v>-65</v>
      </c>
      <c r="C11">
        <f t="shared" si="0"/>
        <v>208.14999999999998</v>
      </c>
      <c r="D11">
        <v>23.22</v>
      </c>
      <c r="F11" s="2">
        <v>280</v>
      </c>
      <c r="G11">
        <f xml:space="preserve"> (F11-C23)*(D24-D23)/(C24-C23)+D23</f>
        <v>13.987999999999998</v>
      </c>
    </row>
    <row r="12" spans="2:7" x14ac:dyDescent="0.3">
      <c r="B12">
        <v>-60</v>
      </c>
      <c r="C12">
        <f t="shared" si="0"/>
        <v>213.14999999999998</v>
      </c>
      <c r="D12">
        <v>22.54</v>
      </c>
      <c r="F12" s="2">
        <v>300</v>
      </c>
      <c r="G12">
        <f xml:space="preserve"> (F12-C25)*(D26-D25)/(C26-C25)+D25</f>
        <v>11.602249999999998</v>
      </c>
    </row>
    <row r="13" spans="2:7" x14ac:dyDescent="0.3">
      <c r="B13">
        <v>-55</v>
      </c>
      <c r="C13">
        <f t="shared" si="0"/>
        <v>218.14999999999998</v>
      </c>
      <c r="D13">
        <v>21.88</v>
      </c>
      <c r="F13" s="2">
        <v>320</v>
      </c>
      <c r="G13">
        <f xml:space="preserve"> (F13-C27)*(D28-D27)/(C28-C27)+D27</f>
        <v>9.3164999999999978</v>
      </c>
    </row>
    <row r="14" spans="2:7" x14ac:dyDescent="0.3">
      <c r="B14">
        <v>-50</v>
      </c>
      <c r="C14">
        <f t="shared" si="0"/>
        <v>223.14999999999998</v>
      </c>
      <c r="D14">
        <v>21.21</v>
      </c>
      <c r="F14" s="2">
        <v>340</v>
      </c>
      <c r="G14">
        <f xml:space="preserve"> (F14-C32)*(D33-D32)/(C33-C32)+D32</f>
        <v>7.1438999999999977</v>
      </c>
    </row>
    <row r="15" spans="2:7" x14ac:dyDescent="0.3">
      <c r="B15">
        <v>-45</v>
      </c>
      <c r="C15">
        <f t="shared" si="0"/>
        <v>228.14999999999998</v>
      </c>
      <c r="D15">
        <v>20.55</v>
      </c>
      <c r="F15" s="2">
        <v>360</v>
      </c>
      <c r="G15">
        <f xml:space="preserve"> (F15-C36)*(D37-D36)/(C37-C36)+D36</f>
        <v>5.0986999999999982</v>
      </c>
    </row>
    <row r="16" spans="2:7" x14ac:dyDescent="0.3">
      <c r="B16">
        <v>-40</v>
      </c>
      <c r="C16">
        <f t="shared" si="0"/>
        <v>233.14999999999998</v>
      </c>
      <c r="D16">
        <v>19.899999999999999</v>
      </c>
      <c r="F16" s="2">
        <v>380</v>
      </c>
      <c r="G16">
        <f xml:space="preserve"> (F16-C40)*(D41-D40)/(C41-C40)+D40</f>
        <v>3.213499999999998</v>
      </c>
    </row>
    <row r="17" spans="2:7" x14ac:dyDescent="0.3">
      <c r="B17">
        <v>-35</v>
      </c>
      <c r="C17">
        <f t="shared" si="0"/>
        <v>238.14999999999998</v>
      </c>
      <c r="D17">
        <v>19.25</v>
      </c>
      <c r="F17" s="2">
        <v>400</v>
      </c>
      <c r="G17">
        <f xml:space="preserve"> (F17-C44)*(D45-D44)/(C45-C44)+D44</f>
        <v>1.5393999999999983</v>
      </c>
    </row>
    <row r="18" spans="2:7" x14ac:dyDescent="0.3">
      <c r="B18">
        <v>-30</v>
      </c>
      <c r="C18">
        <f t="shared" si="0"/>
        <v>243.14999999999998</v>
      </c>
      <c r="D18">
        <v>18.600000000000001</v>
      </c>
      <c r="F18" s="2">
        <v>420</v>
      </c>
      <c r="G18">
        <f xml:space="preserve"> (F18-C48)*(D49-D48)/(C49-C48)+D48</f>
        <v>0.21749999999999886</v>
      </c>
    </row>
    <row r="19" spans="2:7" x14ac:dyDescent="0.3">
      <c r="B19">
        <v>-25</v>
      </c>
      <c r="C19">
        <f t="shared" si="0"/>
        <v>248.14999999999998</v>
      </c>
      <c r="D19">
        <v>17.96</v>
      </c>
    </row>
    <row r="20" spans="2:7" x14ac:dyDescent="0.3">
      <c r="B20">
        <v>-20</v>
      </c>
      <c r="C20">
        <f t="shared" si="0"/>
        <v>253.14999999999998</v>
      </c>
      <c r="D20">
        <v>17.32</v>
      </c>
    </row>
    <row r="21" spans="2:7" x14ac:dyDescent="0.3">
      <c r="B21">
        <v>-15</v>
      </c>
      <c r="C21">
        <f t="shared" si="0"/>
        <v>258.14999999999998</v>
      </c>
      <c r="D21">
        <v>16.690000000000001</v>
      </c>
    </row>
    <row r="22" spans="2:7" x14ac:dyDescent="0.3">
      <c r="B22">
        <v>-10</v>
      </c>
      <c r="C22">
        <f t="shared" si="0"/>
        <v>263.14999999999998</v>
      </c>
      <c r="D22">
        <v>16.059999999999999</v>
      </c>
    </row>
    <row r="23" spans="2:7" x14ac:dyDescent="0.3">
      <c r="B23">
        <v>6</v>
      </c>
      <c r="C23">
        <f t="shared" si="0"/>
        <v>279.14999999999998</v>
      </c>
      <c r="D23">
        <v>14.09</v>
      </c>
    </row>
    <row r="24" spans="2:7" x14ac:dyDescent="0.3">
      <c r="B24">
        <v>8</v>
      </c>
      <c r="C24">
        <f t="shared" si="0"/>
        <v>281.14999999999998</v>
      </c>
      <c r="D24">
        <v>13.85</v>
      </c>
    </row>
    <row r="25" spans="2:7" x14ac:dyDescent="0.3">
      <c r="B25">
        <v>26</v>
      </c>
      <c r="C25">
        <f t="shared" si="0"/>
        <v>299.14999999999998</v>
      </c>
      <c r="D25">
        <v>11.7</v>
      </c>
    </row>
    <row r="26" spans="2:7" x14ac:dyDescent="0.3">
      <c r="B26">
        <v>28</v>
      </c>
      <c r="C26">
        <f t="shared" si="0"/>
        <v>301.14999999999998</v>
      </c>
      <c r="D26">
        <v>11.47</v>
      </c>
    </row>
    <row r="27" spans="2:7" x14ac:dyDescent="0.3">
      <c r="B27">
        <v>46</v>
      </c>
      <c r="C27">
        <f t="shared" si="0"/>
        <v>319.14999999999998</v>
      </c>
      <c r="D27">
        <v>9.41</v>
      </c>
    </row>
    <row r="28" spans="2:7" x14ac:dyDescent="0.3">
      <c r="B28">
        <v>48</v>
      </c>
      <c r="C28">
        <f t="shared" si="0"/>
        <v>321.14999999999998</v>
      </c>
      <c r="D28">
        <v>9.19</v>
      </c>
    </row>
    <row r="29" spans="2:7" x14ac:dyDescent="0.3">
      <c r="B29">
        <v>50</v>
      </c>
      <c r="C29">
        <f t="shared" si="0"/>
        <v>323.14999999999998</v>
      </c>
      <c r="D29">
        <v>8.9700000000000006</v>
      </c>
    </row>
    <row r="30" spans="2:7" x14ac:dyDescent="0.3">
      <c r="B30">
        <v>55</v>
      </c>
      <c r="C30">
        <f t="shared" si="0"/>
        <v>328.15</v>
      </c>
      <c r="D30">
        <v>8.42</v>
      </c>
    </row>
    <row r="31" spans="2:7" x14ac:dyDescent="0.3">
      <c r="B31">
        <v>60</v>
      </c>
      <c r="C31">
        <f t="shared" si="0"/>
        <v>333.15</v>
      </c>
      <c r="D31">
        <v>7.87</v>
      </c>
    </row>
    <row r="32" spans="2:7" x14ac:dyDescent="0.3">
      <c r="B32">
        <v>65</v>
      </c>
      <c r="C32">
        <f t="shared" si="0"/>
        <v>338.15</v>
      </c>
      <c r="D32">
        <v>7.34</v>
      </c>
    </row>
    <row r="33" spans="2:4" x14ac:dyDescent="0.3">
      <c r="B33">
        <v>70</v>
      </c>
      <c r="C33">
        <f t="shared" si="0"/>
        <v>343.15</v>
      </c>
      <c r="D33">
        <v>6.81</v>
      </c>
    </row>
    <row r="34" spans="2:4" x14ac:dyDescent="0.3">
      <c r="B34">
        <v>75</v>
      </c>
      <c r="C34">
        <f t="shared" si="0"/>
        <v>348.15</v>
      </c>
      <c r="D34">
        <v>6.29</v>
      </c>
    </row>
    <row r="35" spans="2:4" x14ac:dyDescent="0.3">
      <c r="B35">
        <v>80</v>
      </c>
      <c r="C35">
        <f t="shared" si="0"/>
        <v>353.15</v>
      </c>
      <c r="D35">
        <v>5.78</v>
      </c>
    </row>
    <row r="36" spans="2:4" x14ac:dyDescent="0.3">
      <c r="B36">
        <v>85</v>
      </c>
      <c r="C36">
        <f t="shared" si="0"/>
        <v>358.15</v>
      </c>
      <c r="D36">
        <v>5.28</v>
      </c>
    </row>
    <row r="37" spans="2:4" x14ac:dyDescent="0.3">
      <c r="B37">
        <v>90</v>
      </c>
      <c r="C37">
        <f t="shared" si="0"/>
        <v>363.15</v>
      </c>
      <c r="D37">
        <v>4.79</v>
      </c>
    </row>
    <row r="38" spans="2:4" x14ac:dyDescent="0.3">
      <c r="B38">
        <v>95</v>
      </c>
      <c r="C38">
        <f t="shared" si="0"/>
        <v>368.15</v>
      </c>
      <c r="D38">
        <v>4.3099999999999996</v>
      </c>
    </row>
    <row r="39" spans="2:4" x14ac:dyDescent="0.3">
      <c r="B39">
        <v>100</v>
      </c>
      <c r="C39">
        <f t="shared" si="0"/>
        <v>373.15</v>
      </c>
      <c r="D39">
        <v>3.84</v>
      </c>
    </row>
    <row r="40" spans="2:4" x14ac:dyDescent="0.3">
      <c r="B40">
        <v>105</v>
      </c>
      <c r="C40">
        <f t="shared" si="0"/>
        <v>378.15</v>
      </c>
      <c r="D40">
        <v>3.38</v>
      </c>
    </row>
    <row r="41" spans="2:4" x14ac:dyDescent="0.3">
      <c r="B41">
        <v>110</v>
      </c>
      <c r="C41">
        <f t="shared" si="0"/>
        <v>383.15</v>
      </c>
      <c r="D41">
        <v>2.93</v>
      </c>
    </row>
    <row r="42" spans="2:4" x14ac:dyDescent="0.3">
      <c r="B42">
        <v>115</v>
      </c>
      <c r="C42">
        <f t="shared" si="0"/>
        <v>388.15</v>
      </c>
      <c r="D42">
        <v>2.5</v>
      </c>
    </row>
    <row r="43" spans="2:4" x14ac:dyDescent="0.3">
      <c r="B43">
        <v>120</v>
      </c>
      <c r="C43">
        <f t="shared" si="0"/>
        <v>393.15</v>
      </c>
      <c r="D43">
        <v>2.08</v>
      </c>
    </row>
    <row r="44" spans="2:4" x14ac:dyDescent="0.3">
      <c r="B44">
        <v>125</v>
      </c>
      <c r="C44">
        <f t="shared" si="0"/>
        <v>398.15</v>
      </c>
      <c r="D44">
        <v>1.68</v>
      </c>
    </row>
    <row r="45" spans="2:4" x14ac:dyDescent="0.3">
      <c r="B45">
        <v>130</v>
      </c>
      <c r="C45">
        <f t="shared" si="0"/>
        <v>403.15</v>
      </c>
      <c r="D45">
        <v>1.3</v>
      </c>
    </row>
    <row r="46" spans="2:4" x14ac:dyDescent="0.3">
      <c r="B46">
        <v>135</v>
      </c>
      <c r="C46">
        <f t="shared" si="0"/>
        <v>408.15</v>
      </c>
      <c r="D46">
        <v>0.94</v>
      </c>
    </row>
    <row r="47" spans="2:4" x14ac:dyDescent="0.3">
      <c r="B47">
        <v>140</v>
      </c>
      <c r="C47">
        <f t="shared" si="0"/>
        <v>413.15</v>
      </c>
      <c r="D47">
        <v>0.6</v>
      </c>
    </row>
    <row r="48" spans="2:4" x14ac:dyDescent="0.3">
      <c r="B48">
        <v>145</v>
      </c>
      <c r="C48">
        <f t="shared" ref="C48:C50" si="1">B48+273.15</f>
        <v>418.15</v>
      </c>
      <c r="D48">
        <v>0.31</v>
      </c>
    </row>
    <row r="49" spans="2:4" x14ac:dyDescent="0.3">
      <c r="B49">
        <v>150</v>
      </c>
      <c r="C49">
        <f t="shared" si="1"/>
        <v>423.15</v>
      </c>
      <c r="D49">
        <v>0.06</v>
      </c>
    </row>
    <row r="50" spans="2:4" x14ac:dyDescent="0.3">
      <c r="B50">
        <v>151.97999999999999</v>
      </c>
      <c r="C50">
        <f t="shared" si="1"/>
        <v>425.13</v>
      </c>
      <c r="D50">
        <v>0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A9BE-BC59-4C79-B312-5A0100EEB181}">
  <dimension ref="B1:U488"/>
  <sheetViews>
    <sheetView tabSelected="1" topLeftCell="A363" zoomScale="90" zoomScaleNormal="90" workbookViewId="0">
      <selection activeCell="D387" sqref="D387"/>
    </sheetView>
  </sheetViews>
  <sheetFormatPr defaultRowHeight="14.4" x14ac:dyDescent="0.3"/>
  <cols>
    <col min="1" max="1" width="8.88671875" style="54"/>
    <col min="2" max="2" width="27.77734375" style="54" customWidth="1"/>
    <col min="3" max="3" width="13.109375" style="54" customWidth="1"/>
    <col min="4" max="4" width="15.21875" style="54" customWidth="1"/>
    <col min="5" max="5" width="11.5546875" style="54" customWidth="1"/>
    <col min="6" max="6" width="13.33203125" style="54" customWidth="1"/>
    <col min="7" max="14" width="8.88671875" style="54"/>
    <col min="15" max="15" width="6" style="54" bestFit="1" customWidth="1"/>
    <col min="16" max="16" width="8.88671875" style="54"/>
    <col min="17" max="17" width="6.109375" style="54" customWidth="1"/>
    <col min="18" max="19" width="8.88671875" style="54"/>
    <col min="20" max="20" width="21.88671875" style="54" bestFit="1" customWidth="1"/>
    <col min="21" max="16384" width="8.88671875" style="54"/>
  </cols>
  <sheetData>
    <row r="1" spans="2:21" ht="29.4" thickBot="1" x14ac:dyDescent="0.35">
      <c r="B1" s="54" t="s">
        <v>103</v>
      </c>
    </row>
    <row r="2" spans="2:21" ht="30.6" customHeight="1" thickBot="1" x14ac:dyDescent="0.35">
      <c r="G2" s="80" t="s">
        <v>92</v>
      </c>
      <c r="H2" s="78"/>
      <c r="I2" s="78" t="s">
        <v>95</v>
      </c>
      <c r="J2" s="78"/>
      <c r="K2" s="78" t="s">
        <v>96</v>
      </c>
      <c r="L2" s="78"/>
      <c r="M2" s="55"/>
      <c r="N2" s="78" t="s">
        <v>98</v>
      </c>
      <c r="O2" s="78"/>
      <c r="P2" s="78" t="s">
        <v>100</v>
      </c>
      <c r="Q2" s="78"/>
      <c r="R2" s="78" t="s">
        <v>101</v>
      </c>
      <c r="S2" s="79"/>
    </row>
    <row r="3" spans="2:21" ht="51" customHeight="1" thickBot="1" x14ac:dyDescent="0.35">
      <c r="B3" s="52" t="s">
        <v>102</v>
      </c>
      <c r="C3" s="51" t="s">
        <v>41</v>
      </c>
      <c r="D3" s="51" t="s">
        <v>89</v>
      </c>
      <c r="E3" s="51" t="s">
        <v>90</v>
      </c>
      <c r="F3" s="51" t="s">
        <v>91</v>
      </c>
      <c r="G3" s="51" t="s">
        <v>93</v>
      </c>
      <c r="H3" s="51" t="s">
        <v>94</v>
      </c>
      <c r="I3" s="51" t="s">
        <v>93</v>
      </c>
      <c r="J3" s="51" t="s">
        <v>94</v>
      </c>
      <c r="K3" s="51" t="s">
        <v>93</v>
      </c>
      <c r="L3" s="51" t="s">
        <v>94</v>
      </c>
      <c r="M3" s="51" t="s">
        <v>97</v>
      </c>
      <c r="N3" s="51" t="s">
        <v>93</v>
      </c>
      <c r="O3" s="51" t="s">
        <v>94</v>
      </c>
      <c r="P3" s="51" t="s">
        <v>93</v>
      </c>
      <c r="Q3" s="51" t="s">
        <v>94</v>
      </c>
      <c r="R3" s="51" t="s">
        <v>93</v>
      </c>
      <c r="S3" s="51" t="s">
        <v>94</v>
      </c>
      <c r="T3" s="51" t="s">
        <v>99</v>
      </c>
      <c r="U3" s="53" t="s">
        <v>79</v>
      </c>
    </row>
    <row r="4" spans="2:21" x14ac:dyDescent="0.3">
      <c r="B4" s="54">
        <v>-77.650000000000006</v>
      </c>
      <c r="C4" s="54">
        <f>B4+273.15</f>
        <v>195.49999999999997</v>
      </c>
      <c r="D4" s="54">
        <v>6.0899999999999999E-3</v>
      </c>
      <c r="E4" s="54">
        <v>732.9</v>
      </c>
      <c r="F4" s="54">
        <v>15.602</v>
      </c>
      <c r="G4" s="54">
        <v>-143.15</v>
      </c>
      <c r="H4" s="54">
        <v>1341.23</v>
      </c>
      <c r="I4" s="54">
        <v>-0.47160000000000002</v>
      </c>
      <c r="J4" s="54">
        <v>7.1212999999999997</v>
      </c>
      <c r="K4" s="54">
        <v>4.202</v>
      </c>
      <c r="L4" s="54">
        <v>2.0630000000000002</v>
      </c>
      <c r="M4" s="54">
        <v>1.325</v>
      </c>
      <c r="N4" s="54">
        <v>2124</v>
      </c>
      <c r="O4" s="54">
        <v>354.1</v>
      </c>
      <c r="P4" s="54">
        <v>559.6</v>
      </c>
      <c r="Q4" s="54">
        <v>6.84</v>
      </c>
      <c r="R4" s="54">
        <v>819</v>
      </c>
      <c r="S4" s="54">
        <v>19.64</v>
      </c>
      <c r="T4" s="54">
        <v>62.26</v>
      </c>
      <c r="U4" s="54">
        <v>-77.650000000000006</v>
      </c>
    </row>
    <row r="5" spans="2:21" x14ac:dyDescent="0.3">
      <c r="B5" s="54">
        <v>-70</v>
      </c>
      <c r="C5" s="54">
        <f t="shared" ref="C5:C24" si="0">B5+273.15</f>
        <v>203.14999999999998</v>
      </c>
      <c r="D5" s="54">
        <v>1.094E-2</v>
      </c>
      <c r="E5" s="54">
        <v>724.7</v>
      </c>
      <c r="F5" s="54">
        <v>9.0078999999999994</v>
      </c>
      <c r="G5" s="54">
        <v>-110.81</v>
      </c>
      <c r="H5" s="54">
        <v>1355.55</v>
      </c>
      <c r="I5" s="54">
        <v>-0.30940000000000001</v>
      </c>
      <c r="J5" s="54">
        <v>6.9088000000000003</v>
      </c>
      <c r="K5" s="54">
        <v>4.2450000000000001</v>
      </c>
      <c r="L5" s="54">
        <v>2.0859999999999999</v>
      </c>
      <c r="M5" s="54">
        <v>1.327</v>
      </c>
      <c r="N5" s="54">
        <v>2051</v>
      </c>
      <c r="O5" s="54">
        <v>360.5</v>
      </c>
      <c r="P5" s="54">
        <v>475</v>
      </c>
      <c r="Q5" s="54">
        <v>7.03</v>
      </c>
      <c r="R5" s="54">
        <v>792.1</v>
      </c>
      <c r="S5" s="54">
        <v>19.73</v>
      </c>
      <c r="T5" s="54">
        <v>59.1</v>
      </c>
      <c r="U5" s="54">
        <v>-70</v>
      </c>
    </row>
    <row r="6" spans="2:21" x14ac:dyDescent="0.3">
      <c r="B6" s="54">
        <v>-60</v>
      </c>
      <c r="C6" s="54">
        <f t="shared" si="0"/>
        <v>213.14999999999998</v>
      </c>
      <c r="D6" s="54">
        <v>2.189E-2</v>
      </c>
      <c r="E6" s="54">
        <v>713.6</v>
      </c>
      <c r="F6" s="54">
        <v>4.7057000000000002</v>
      </c>
      <c r="G6" s="54">
        <v>-68.06</v>
      </c>
      <c r="H6" s="54">
        <v>1373.73</v>
      </c>
      <c r="I6" s="54">
        <v>-0.104</v>
      </c>
      <c r="J6" s="54">
        <v>6.6601999999999997</v>
      </c>
      <c r="K6" s="54">
        <v>4.3029999999999999</v>
      </c>
      <c r="L6" s="54">
        <v>2.125</v>
      </c>
      <c r="M6" s="54">
        <v>1.33</v>
      </c>
      <c r="N6" s="54">
        <v>1967</v>
      </c>
      <c r="O6" s="54">
        <v>368.4</v>
      </c>
      <c r="P6" s="54">
        <v>391.3</v>
      </c>
      <c r="Q6" s="54">
        <v>7.3</v>
      </c>
      <c r="R6" s="54">
        <v>757</v>
      </c>
      <c r="S6" s="54">
        <v>19.93</v>
      </c>
      <c r="T6" s="54">
        <v>55.05</v>
      </c>
      <c r="U6" s="54">
        <v>-60</v>
      </c>
    </row>
    <row r="7" spans="2:21" x14ac:dyDescent="0.3">
      <c r="B7" s="54">
        <v>-50</v>
      </c>
      <c r="C7" s="54">
        <f t="shared" si="0"/>
        <v>223.14999999999998</v>
      </c>
      <c r="D7" s="54">
        <v>4.0840000000000001E-2</v>
      </c>
      <c r="E7" s="54">
        <v>702.1</v>
      </c>
      <c r="F7" s="54">
        <v>2.6276999999999999</v>
      </c>
      <c r="G7" s="54">
        <v>-24.73</v>
      </c>
      <c r="H7" s="54">
        <v>1391.19</v>
      </c>
      <c r="I7" s="54">
        <v>9.4500000000000001E-2</v>
      </c>
      <c r="J7" s="54">
        <v>6.4396000000000004</v>
      </c>
      <c r="K7" s="54">
        <v>4.3600000000000003</v>
      </c>
      <c r="L7" s="54">
        <v>2.1779999999999999</v>
      </c>
      <c r="M7" s="54">
        <v>1.335</v>
      </c>
      <c r="N7" s="54">
        <v>1890</v>
      </c>
      <c r="O7" s="54">
        <v>375.6</v>
      </c>
      <c r="P7" s="54">
        <v>328.9</v>
      </c>
      <c r="Q7" s="54">
        <v>7.57</v>
      </c>
      <c r="R7" s="54">
        <v>722.3</v>
      </c>
      <c r="S7" s="54">
        <v>20.239999999999998</v>
      </c>
      <c r="T7" s="54">
        <v>51.11</v>
      </c>
      <c r="U7" s="54">
        <v>-50</v>
      </c>
    </row>
    <row r="8" spans="2:21" x14ac:dyDescent="0.3">
      <c r="B8" s="54">
        <v>-40</v>
      </c>
      <c r="C8" s="54">
        <f t="shared" si="0"/>
        <v>233.14999999999998</v>
      </c>
      <c r="D8" s="54">
        <v>7.1690000000000004E-2</v>
      </c>
      <c r="E8" s="54">
        <v>690.2</v>
      </c>
      <c r="F8" s="54">
        <v>1.5532999999999999</v>
      </c>
      <c r="G8" s="54">
        <v>19.170000000000002</v>
      </c>
      <c r="H8" s="54">
        <v>1407.76</v>
      </c>
      <c r="I8" s="54">
        <v>0.28670000000000001</v>
      </c>
      <c r="J8" s="54">
        <v>6.2424999999999997</v>
      </c>
      <c r="K8" s="54">
        <v>4.4139999999999997</v>
      </c>
      <c r="L8" s="54">
        <v>2.2440000000000002</v>
      </c>
      <c r="M8" s="54">
        <v>1.3420000000000001</v>
      </c>
      <c r="N8" s="54">
        <v>1816</v>
      </c>
      <c r="O8" s="54">
        <v>382.2</v>
      </c>
      <c r="P8" s="54">
        <v>281.2</v>
      </c>
      <c r="Q8" s="54">
        <v>7.86</v>
      </c>
      <c r="R8" s="54">
        <v>688.1</v>
      </c>
      <c r="S8" s="54">
        <v>20.64</v>
      </c>
      <c r="T8" s="54">
        <v>47.26</v>
      </c>
      <c r="U8" s="54">
        <v>-40</v>
      </c>
    </row>
    <row r="9" spans="2:21" x14ac:dyDescent="0.3">
      <c r="B9" s="54">
        <v>-30</v>
      </c>
      <c r="C9" s="54">
        <f t="shared" si="0"/>
        <v>243.14999999999998</v>
      </c>
      <c r="D9" s="54">
        <v>0.11942999999999999</v>
      </c>
      <c r="E9" s="54">
        <v>677.8</v>
      </c>
      <c r="F9" s="54">
        <v>0.96396000000000004</v>
      </c>
      <c r="G9" s="54">
        <v>63.6</v>
      </c>
      <c r="H9" s="54">
        <v>1423.31</v>
      </c>
      <c r="I9" s="54">
        <v>0.47299999999999998</v>
      </c>
      <c r="J9" s="54">
        <v>6.0651000000000002</v>
      </c>
      <c r="K9" s="54">
        <v>4.4649999999999999</v>
      </c>
      <c r="L9" s="54">
        <v>2.3260000000000001</v>
      </c>
      <c r="M9" s="54">
        <v>1.351</v>
      </c>
      <c r="N9" s="54">
        <v>1744</v>
      </c>
      <c r="O9" s="54">
        <v>388.1</v>
      </c>
      <c r="P9" s="54">
        <v>244.1</v>
      </c>
      <c r="Q9" s="54">
        <v>8.15</v>
      </c>
      <c r="R9" s="54">
        <v>654.6</v>
      </c>
      <c r="S9" s="54">
        <v>21.15</v>
      </c>
      <c r="T9" s="54">
        <v>43.52</v>
      </c>
      <c r="U9" s="54">
        <v>-30</v>
      </c>
    </row>
    <row r="10" spans="2:21" x14ac:dyDescent="0.3">
      <c r="B10" s="54">
        <v>-20</v>
      </c>
      <c r="C10" s="54">
        <f t="shared" si="0"/>
        <v>253.14999999999998</v>
      </c>
      <c r="D10" s="54">
        <v>0.19008</v>
      </c>
      <c r="E10" s="54">
        <v>665.1</v>
      </c>
      <c r="F10" s="54">
        <v>0.62373000000000001</v>
      </c>
      <c r="G10" s="54">
        <v>108.55</v>
      </c>
      <c r="H10" s="54">
        <v>1437.68</v>
      </c>
      <c r="I10" s="54">
        <v>0.65380000000000005</v>
      </c>
      <c r="J10" s="54">
        <v>5.9040999999999997</v>
      </c>
      <c r="K10" s="54">
        <v>4.5140000000000002</v>
      </c>
      <c r="L10" s="54">
        <v>2.4249999999999998</v>
      </c>
      <c r="M10" s="54">
        <v>1.363</v>
      </c>
      <c r="N10" s="54">
        <v>1673</v>
      </c>
      <c r="O10" s="54">
        <v>393.2</v>
      </c>
      <c r="P10" s="54">
        <v>214.4</v>
      </c>
      <c r="Q10" s="54">
        <v>8.4499999999999993</v>
      </c>
      <c r="R10" s="54">
        <v>622</v>
      </c>
      <c r="S10" s="54">
        <v>21.77</v>
      </c>
      <c r="T10" s="54">
        <v>39.880000000000003</v>
      </c>
      <c r="U10" s="54">
        <v>-20</v>
      </c>
    </row>
    <row r="11" spans="2:21" x14ac:dyDescent="0.3">
      <c r="B11" s="54">
        <v>-10</v>
      </c>
      <c r="C11" s="54">
        <f t="shared" si="0"/>
        <v>263.14999999999998</v>
      </c>
      <c r="D11" s="54">
        <v>0.29071000000000002</v>
      </c>
      <c r="E11" s="54">
        <v>652.1</v>
      </c>
      <c r="F11" s="54">
        <v>0.41830000000000001</v>
      </c>
      <c r="G11" s="54">
        <v>154.01</v>
      </c>
      <c r="H11" s="54">
        <v>1450.7</v>
      </c>
      <c r="I11" s="54">
        <v>0.82930000000000004</v>
      </c>
      <c r="J11" s="54">
        <v>5.7568999999999999</v>
      </c>
      <c r="K11" s="54">
        <v>4.5640000000000001</v>
      </c>
      <c r="L11" s="54">
        <v>2.5419999999999998</v>
      </c>
      <c r="M11" s="54">
        <v>1.3779999999999999</v>
      </c>
      <c r="N11" s="54">
        <v>1602</v>
      </c>
      <c r="O11" s="54">
        <v>397.5</v>
      </c>
      <c r="P11" s="54">
        <v>190.2</v>
      </c>
      <c r="Q11" s="54">
        <v>8.75</v>
      </c>
      <c r="R11" s="54">
        <v>590.1</v>
      </c>
      <c r="S11" s="54">
        <v>22.5</v>
      </c>
      <c r="T11" s="54">
        <v>36.340000000000003</v>
      </c>
      <c r="U11" s="54">
        <v>-10</v>
      </c>
    </row>
    <row r="12" spans="2:21" x14ac:dyDescent="0.3">
      <c r="B12" s="54">
        <v>0</v>
      </c>
      <c r="C12" s="54">
        <f t="shared" si="0"/>
        <v>273.14999999999998</v>
      </c>
      <c r="D12" s="54">
        <v>0.42937999999999998</v>
      </c>
      <c r="E12" s="54">
        <v>638.6</v>
      </c>
      <c r="F12" s="54">
        <v>0.2893</v>
      </c>
      <c r="G12" s="54">
        <v>200</v>
      </c>
      <c r="H12" s="54">
        <v>1462.24</v>
      </c>
      <c r="I12" s="54">
        <v>1</v>
      </c>
      <c r="J12" s="54">
        <v>5.6210000000000004</v>
      </c>
      <c r="K12" s="54">
        <v>4.617</v>
      </c>
      <c r="L12" s="54">
        <v>2.68</v>
      </c>
      <c r="M12" s="54">
        <v>1.3979999999999999</v>
      </c>
      <c r="N12" s="54">
        <v>1531</v>
      </c>
      <c r="O12" s="54">
        <v>400.8</v>
      </c>
      <c r="P12" s="54">
        <v>170.1</v>
      </c>
      <c r="Q12" s="54">
        <v>9.06</v>
      </c>
      <c r="R12" s="54">
        <v>559.20000000000005</v>
      </c>
      <c r="S12" s="54">
        <v>23.37</v>
      </c>
      <c r="T12" s="54">
        <v>32.909999999999997</v>
      </c>
      <c r="U12" s="54">
        <v>0</v>
      </c>
    </row>
    <row r="13" spans="2:21" x14ac:dyDescent="0.3">
      <c r="B13" s="54">
        <v>10</v>
      </c>
      <c r="C13" s="54">
        <f t="shared" si="0"/>
        <v>283.14999999999998</v>
      </c>
      <c r="D13" s="54">
        <v>0.61504999999999999</v>
      </c>
      <c r="E13" s="54">
        <v>624.6</v>
      </c>
      <c r="F13" s="54">
        <v>0.20543</v>
      </c>
      <c r="G13" s="54">
        <v>246.57</v>
      </c>
      <c r="H13" s="54">
        <v>1472.11</v>
      </c>
      <c r="I13" s="54">
        <v>1.1664000000000001</v>
      </c>
      <c r="J13" s="54">
        <v>5.4946000000000002</v>
      </c>
      <c r="K13" s="54">
        <v>4.6760000000000002</v>
      </c>
      <c r="L13" s="54">
        <v>2.8410000000000002</v>
      </c>
      <c r="M13" s="54">
        <v>1.4219999999999999</v>
      </c>
      <c r="N13" s="54">
        <v>1458</v>
      </c>
      <c r="O13" s="54">
        <v>403.2</v>
      </c>
      <c r="P13" s="54">
        <v>153</v>
      </c>
      <c r="Q13" s="54">
        <v>9.36</v>
      </c>
      <c r="R13" s="54">
        <v>529.1</v>
      </c>
      <c r="S13" s="54">
        <v>24.37</v>
      </c>
      <c r="T13" s="54">
        <v>29.59</v>
      </c>
      <c r="U13" s="54">
        <v>10</v>
      </c>
    </row>
    <row r="14" spans="2:21" x14ac:dyDescent="0.3">
      <c r="B14" s="54">
        <v>20</v>
      </c>
      <c r="C14" s="54">
        <f t="shared" si="0"/>
        <v>293.14999999999998</v>
      </c>
      <c r="D14" s="54">
        <v>0.85748000000000002</v>
      </c>
      <c r="E14" s="54">
        <v>610.20000000000005</v>
      </c>
      <c r="F14" s="54">
        <v>0.1492</v>
      </c>
      <c r="G14" s="54">
        <v>293.77999999999997</v>
      </c>
      <c r="H14" s="54">
        <v>1480.16</v>
      </c>
      <c r="I14" s="54">
        <v>1.3289</v>
      </c>
      <c r="J14" s="54">
        <v>5.3758999999999997</v>
      </c>
      <c r="K14" s="54">
        <v>4.7450000000000001</v>
      </c>
      <c r="L14" s="54">
        <v>3.03</v>
      </c>
      <c r="M14" s="54">
        <v>1.4530000000000001</v>
      </c>
      <c r="N14" s="54">
        <v>1384</v>
      </c>
      <c r="O14" s="54">
        <v>404.6</v>
      </c>
      <c r="P14" s="54">
        <v>138.30000000000001</v>
      </c>
      <c r="Q14" s="54">
        <v>9.68</v>
      </c>
      <c r="R14" s="54">
        <v>499.9</v>
      </c>
      <c r="S14" s="54">
        <v>25.52</v>
      </c>
      <c r="T14" s="54">
        <v>26.38</v>
      </c>
      <c r="U14" s="54">
        <v>20</v>
      </c>
    </row>
    <row r="15" spans="2:21" x14ac:dyDescent="0.3">
      <c r="B15" s="54">
        <v>30</v>
      </c>
      <c r="C15" s="54">
        <f t="shared" si="0"/>
        <v>303.14999999999998</v>
      </c>
      <c r="D15" s="54">
        <v>1.1672</v>
      </c>
      <c r="E15" s="54">
        <v>595.20000000000005</v>
      </c>
      <c r="F15" s="54">
        <v>0.11046</v>
      </c>
      <c r="G15" s="54">
        <v>341.76</v>
      </c>
      <c r="H15" s="54">
        <v>1486.17</v>
      </c>
      <c r="I15" s="54">
        <v>1.4881</v>
      </c>
      <c r="J15" s="54">
        <v>5.2630999999999997</v>
      </c>
      <c r="K15" s="54">
        <v>4.8280000000000003</v>
      </c>
      <c r="L15" s="54">
        <v>3.25</v>
      </c>
      <c r="M15" s="54">
        <v>1.492</v>
      </c>
      <c r="N15" s="54">
        <v>1309</v>
      </c>
      <c r="O15" s="54">
        <v>404.9</v>
      </c>
      <c r="P15" s="54">
        <v>125.5</v>
      </c>
      <c r="Q15" s="54">
        <v>10</v>
      </c>
      <c r="R15" s="54">
        <v>471.4</v>
      </c>
      <c r="S15" s="54">
        <v>26.85</v>
      </c>
      <c r="T15" s="54">
        <v>23.28</v>
      </c>
      <c r="U15" s="54">
        <v>30</v>
      </c>
    </row>
    <row r="16" spans="2:21" x14ac:dyDescent="0.3">
      <c r="B16" s="54">
        <v>40</v>
      </c>
      <c r="C16" s="54">
        <f t="shared" si="0"/>
        <v>313.14999999999998</v>
      </c>
      <c r="D16" s="54">
        <v>1.5553999999999999</v>
      </c>
      <c r="E16" s="54">
        <v>579.4</v>
      </c>
      <c r="F16" s="54">
        <v>8.3099999999999993E-2</v>
      </c>
      <c r="G16" s="54">
        <v>390.64</v>
      </c>
      <c r="H16" s="54">
        <v>1489.91</v>
      </c>
      <c r="I16" s="54">
        <v>1.6446000000000001</v>
      </c>
      <c r="J16" s="54">
        <v>5.1548999999999996</v>
      </c>
      <c r="K16" s="54">
        <v>4.9320000000000004</v>
      </c>
      <c r="L16" s="54">
        <v>3.51</v>
      </c>
      <c r="M16" s="54">
        <v>1.5409999999999999</v>
      </c>
      <c r="N16" s="54">
        <v>1232</v>
      </c>
      <c r="O16" s="54">
        <v>404</v>
      </c>
      <c r="P16" s="54">
        <v>114</v>
      </c>
      <c r="Q16" s="54">
        <v>10.33</v>
      </c>
      <c r="R16" s="54">
        <v>443.5</v>
      </c>
      <c r="S16" s="54">
        <v>28.38</v>
      </c>
      <c r="T16" s="54">
        <v>20.29</v>
      </c>
      <c r="U16" s="54">
        <v>40</v>
      </c>
    </row>
    <row r="17" spans="2:21" x14ac:dyDescent="0.3">
      <c r="B17" s="54">
        <v>50</v>
      </c>
      <c r="C17" s="54">
        <f t="shared" si="0"/>
        <v>323.14999999999998</v>
      </c>
      <c r="D17" s="54">
        <v>2.0339999999999998</v>
      </c>
      <c r="E17" s="54">
        <v>562.9</v>
      </c>
      <c r="F17" s="54">
        <v>6.3350000000000004E-2</v>
      </c>
      <c r="G17" s="54">
        <v>440.62</v>
      </c>
      <c r="H17" s="54">
        <v>1491.07</v>
      </c>
      <c r="I17" s="54">
        <v>1.7989999999999999</v>
      </c>
      <c r="J17" s="54">
        <v>5.0496999999999996</v>
      </c>
      <c r="K17" s="54">
        <v>5.0640000000000001</v>
      </c>
      <c r="L17" s="54">
        <v>3.823</v>
      </c>
      <c r="M17" s="54">
        <v>1.605</v>
      </c>
      <c r="N17" s="54">
        <v>1153</v>
      </c>
      <c r="O17" s="54">
        <v>401.9</v>
      </c>
      <c r="P17" s="54">
        <v>103.8</v>
      </c>
      <c r="Q17" s="54">
        <v>10.67</v>
      </c>
      <c r="R17" s="54">
        <v>416.3</v>
      </c>
      <c r="S17" s="54">
        <v>30.16</v>
      </c>
      <c r="T17" s="54">
        <v>17.43</v>
      </c>
      <c r="U17" s="54">
        <v>50</v>
      </c>
    </row>
    <row r="18" spans="2:21" x14ac:dyDescent="0.3">
      <c r="B18" s="54">
        <v>60</v>
      </c>
      <c r="C18" s="54">
        <f t="shared" si="0"/>
        <v>333.15</v>
      </c>
      <c r="D18" s="54">
        <v>2.6156000000000001</v>
      </c>
      <c r="E18" s="54">
        <v>545.20000000000005</v>
      </c>
      <c r="F18" s="54">
        <v>4.8800000000000003E-2</v>
      </c>
      <c r="G18" s="54">
        <v>491.97</v>
      </c>
      <c r="H18" s="54">
        <v>1489.27</v>
      </c>
      <c r="I18" s="54">
        <v>1.9522999999999999</v>
      </c>
      <c r="J18" s="54">
        <v>4.9458000000000002</v>
      </c>
      <c r="K18" s="54">
        <v>5.2350000000000003</v>
      </c>
      <c r="L18" s="54">
        <v>4.2080000000000002</v>
      </c>
      <c r="M18" s="54">
        <v>1.6870000000000001</v>
      </c>
      <c r="N18" s="54">
        <v>1070</v>
      </c>
      <c r="O18" s="54">
        <v>398.3</v>
      </c>
      <c r="P18" s="54">
        <v>94.5</v>
      </c>
      <c r="Q18" s="54">
        <v>11.05</v>
      </c>
      <c r="R18" s="54">
        <v>389.6</v>
      </c>
      <c r="S18" s="54">
        <v>32.26</v>
      </c>
      <c r="T18" s="54">
        <v>14.69</v>
      </c>
      <c r="U18" s="54">
        <v>60</v>
      </c>
    </row>
    <row r="19" spans="2:21" x14ac:dyDescent="0.3">
      <c r="B19" s="54">
        <v>70</v>
      </c>
      <c r="C19" s="54">
        <f t="shared" si="0"/>
        <v>343.15</v>
      </c>
      <c r="D19" s="54">
        <v>3.3134999999999999</v>
      </c>
      <c r="E19" s="54">
        <v>526.29999999999995</v>
      </c>
      <c r="F19" s="54">
        <v>3.7870000000000001E-2</v>
      </c>
      <c r="G19" s="54">
        <v>545.04</v>
      </c>
      <c r="H19" s="54">
        <v>1483.94</v>
      </c>
      <c r="I19" s="54">
        <v>2.1053999999999999</v>
      </c>
      <c r="J19" s="54">
        <v>4.8414999999999999</v>
      </c>
      <c r="K19" s="54">
        <v>5.4649999999999999</v>
      </c>
      <c r="L19" s="54">
        <v>4.6989999999999998</v>
      </c>
      <c r="M19" s="54">
        <v>1.7989999999999999</v>
      </c>
      <c r="N19" s="54">
        <v>984</v>
      </c>
      <c r="O19" s="54">
        <v>393.3</v>
      </c>
      <c r="P19" s="54">
        <v>85.9</v>
      </c>
      <c r="Q19" s="54">
        <v>11.47</v>
      </c>
      <c r="R19" s="54">
        <v>363.2</v>
      </c>
      <c r="S19" s="54">
        <v>34.799999999999997</v>
      </c>
      <c r="T19" s="54">
        <v>12.08</v>
      </c>
      <c r="U19" s="54">
        <v>70</v>
      </c>
    </row>
    <row r="20" spans="2:21" x14ac:dyDescent="0.3">
      <c r="B20" s="54">
        <v>80</v>
      </c>
      <c r="C20" s="54">
        <f t="shared" si="0"/>
        <v>353.15</v>
      </c>
      <c r="D20" s="54">
        <v>4.1420000000000003</v>
      </c>
      <c r="E20" s="54">
        <v>505.7</v>
      </c>
      <c r="F20" s="54">
        <v>2.9510000000000002E-2</v>
      </c>
      <c r="G20" s="54">
        <v>600.34</v>
      </c>
      <c r="H20" s="54">
        <v>1474.31</v>
      </c>
      <c r="I20" s="54">
        <v>2.2595999999999998</v>
      </c>
      <c r="J20" s="54">
        <v>4.7343999999999999</v>
      </c>
      <c r="K20" s="54">
        <v>5.7839999999999998</v>
      </c>
      <c r="L20" s="54">
        <v>5.3550000000000004</v>
      </c>
      <c r="M20" s="54">
        <v>1.9550000000000001</v>
      </c>
      <c r="N20" s="54">
        <v>895</v>
      </c>
      <c r="O20" s="54">
        <v>386.5</v>
      </c>
      <c r="P20" s="54">
        <v>78</v>
      </c>
      <c r="Q20" s="54">
        <v>11.95</v>
      </c>
      <c r="R20" s="54">
        <v>337.1</v>
      </c>
      <c r="S20" s="54">
        <v>38</v>
      </c>
      <c r="T20" s="54">
        <v>9.61</v>
      </c>
      <c r="U20" s="54">
        <v>80</v>
      </c>
    </row>
    <row r="21" spans="2:21" x14ac:dyDescent="0.3">
      <c r="B21" s="54">
        <v>90</v>
      </c>
      <c r="C21" s="54">
        <f t="shared" si="0"/>
        <v>363.15</v>
      </c>
      <c r="D21" s="54">
        <v>5.1166999999999998</v>
      </c>
      <c r="E21" s="54">
        <v>482.8</v>
      </c>
      <c r="F21" s="54">
        <v>2.3E-2</v>
      </c>
      <c r="G21" s="54">
        <v>658.61</v>
      </c>
      <c r="H21" s="54">
        <v>1459.19</v>
      </c>
      <c r="I21" s="54">
        <v>2.4167999999999998</v>
      </c>
      <c r="J21" s="54">
        <v>4.6212999999999997</v>
      </c>
      <c r="K21" s="54">
        <v>6.25</v>
      </c>
      <c r="L21" s="54">
        <v>6.2910000000000004</v>
      </c>
      <c r="M21" s="54">
        <v>2.1869999999999998</v>
      </c>
      <c r="N21" s="54">
        <v>800</v>
      </c>
      <c r="O21" s="54">
        <v>377.9</v>
      </c>
      <c r="P21" s="54">
        <v>70.5</v>
      </c>
      <c r="Q21" s="54">
        <v>12.55</v>
      </c>
      <c r="R21" s="54">
        <v>311</v>
      </c>
      <c r="S21" s="54">
        <v>42.24</v>
      </c>
      <c r="T21" s="54">
        <v>7.3</v>
      </c>
      <c r="U21" s="54">
        <v>90</v>
      </c>
    </row>
    <row r="22" spans="2:21" x14ac:dyDescent="0.3">
      <c r="B22" s="54">
        <v>100</v>
      </c>
      <c r="C22" s="54">
        <f t="shared" si="0"/>
        <v>373.15</v>
      </c>
      <c r="D22" s="54">
        <v>6.2553000000000001</v>
      </c>
      <c r="E22" s="54">
        <v>456.6</v>
      </c>
      <c r="F22" s="54">
        <v>1.7819999999999999E-2</v>
      </c>
      <c r="G22" s="54">
        <v>721</v>
      </c>
      <c r="H22" s="54">
        <v>1436.63</v>
      </c>
      <c r="I22" s="54">
        <v>2.5796999999999999</v>
      </c>
      <c r="J22" s="54">
        <v>4.4974999999999996</v>
      </c>
      <c r="K22" s="54">
        <v>6.9909999999999997</v>
      </c>
      <c r="L22" s="54">
        <v>7.7619999999999996</v>
      </c>
      <c r="M22" s="54">
        <v>2.5619999999999998</v>
      </c>
      <c r="N22" s="54">
        <v>701</v>
      </c>
      <c r="O22" s="54">
        <v>367</v>
      </c>
      <c r="P22" s="54">
        <v>63.2</v>
      </c>
      <c r="Q22" s="54">
        <v>13.32</v>
      </c>
      <c r="R22" s="54">
        <v>284.8</v>
      </c>
      <c r="S22" s="54">
        <v>48.36</v>
      </c>
      <c r="T22" s="54">
        <v>5.15</v>
      </c>
      <c r="U22" s="54">
        <v>100</v>
      </c>
    </row>
    <row r="23" spans="2:21" x14ac:dyDescent="0.3">
      <c r="B23" s="54">
        <v>110</v>
      </c>
      <c r="C23" s="54">
        <f t="shared" si="0"/>
        <v>383.15</v>
      </c>
      <c r="D23" s="54">
        <v>7.5782999999999996</v>
      </c>
      <c r="E23" s="54">
        <v>425.6</v>
      </c>
      <c r="F23" s="54">
        <v>1.3599999999999999E-2</v>
      </c>
      <c r="G23" s="54">
        <v>789.68</v>
      </c>
      <c r="H23" s="54">
        <v>1403.08</v>
      </c>
      <c r="I23" s="54">
        <v>2.7532999999999999</v>
      </c>
      <c r="J23" s="54">
        <v>4.3541999999999996</v>
      </c>
      <c r="K23" s="54">
        <v>8.36</v>
      </c>
      <c r="L23" s="54">
        <v>10.46</v>
      </c>
      <c r="M23" s="54">
        <v>3.26</v>
      </c>
      <c r="N23" s="54">
        <v>594</v>
      </c>
      <c r="O23" s="54">
        <v>353.3</v>
      </c>
      <c r="P23" s="54">
        <v>56</v>
      </c>
      <c r="Q23" s="54">
        <v>14.42</v>
      </c>
      <c r="R23" s="54">
        <v>258.10000000000002</v>
      </c>
      <c r="S23" s="54">
        <v>58.33</v>
      </c>
      <c r="T23" s="54">
        <v>3.2</v>
      </c>
      <c r="U23" s="54">
        <v>110</v>
      </c>
    </row>
    <row r="24" spans="2:21" x14ac:dyDescent="0.3">
      <c r="B24" s="54">
        <v>120</v>
      </c>
      <c r="C24" s="54">
        <f t="shared" si="0"/>
        <v>393.15</v>
      </c>
      <c r="D24" s="54">
        <v>9.1125000000000007</v>
      </c>
      <c r="E24" s="54">
        <v>385.5</v>
      </c>
      <c r="F24" s="54">
        <v>9.9900000000000006E-3</v>
      </c>
      <c r="G24" s="54">
        <v>869.92</v>
      </c>
      <c r="H24" s="54">
        <v>1350.23</v>
      </c>
      <c r="I24" s="54">
        <v>2.9502000000000002</v>
      </c>
      <c r="J24" s="54">
        <v>4.1718999999999999</v>
      </c>
      <c r="K24" s="54">
        <v>11.94</v>
      </c>
      <c r="L24" s="54">
        <v>17.21</v>
      </c>
      <c r="M24" s="54">
        <v>5.04</v>
      </c>
      <c r="N24" s="54">
        <v>477</v>
      </c>
      <c r="O24" s="54">
        <v>335.4</v>
      </c>
      <c r="P24" s="54">
        <v>48.3</v>
      </c>
      <c r="Q24" s="54">
        <v>16.21</v>
      </c>
      <c r="R24" s="54">
        <v>231.2</v>
      </c>
      <c r="S24" s="54">
        <v>78.400000000000006</v>
      </c>
      <c r="T24" s="54">
        <v>1.5</v>
      </c>
      <c r="U24" s="54">
        <v>120</v>
      </c>
    </row>
    <row r="25" spans="2:21" x14ac:dyDescent="0.3">
      <c r="B25" s="54">
        <v>130</v>
      </c>
      <c r="C25" s="54">
        <f t="shared" ref="C25" si="1">B25+273.15</f>
        <v>403.15</v>
      </c>
      <c r="D25" s="54">
        <v>10.8977</v>
      </c>
      <c r="E25" s="54">
        <v>312.3</v>
      </c>
      <c r="F25" s="54">
        <v>6.3800000000000003E-3</v>
      </c>
      <c r="G25" s="54">
        <v>992.02</v>
      </c>
      <c r="H25" s="54">
        <v>1239.32</v>
      </c>
      <c r="I25" s="54">
        <v>3.2437</v>
      </c>
      <c r="J25" s="54">
        <v>3.8571</v>
      </c>
      <c r="K25" s="54">
        <v>54.21</v>
      </c>
      <c r="L25" s="54">
        <v>76.489999999999995</v>
      </c>
      <c r="M25" s="54">
        <v>20.66</v>
      </c>
      <c r="N25" s="54">
        <v>334</v>
      </c>
      <c r="O25" s="54">
        <v>306.60000000000002</v>
      </c>
      <c r="P25" s="54">
        <v>37.299999999999997</v>
      </c>
      <c r="Q25" s="54">
        <v>20.63</v>
      </c>
      <c r="R25" s="54">
        <v>221.9</v>
      </c>
      <c r="S25" s="54">
        <v>160.38999999999999</v>
      </c>
      <c r="T25" s="54">
        <v>0.18</v>
      </c>
      <c r="U25" s="54">
        <v>130</v>
      </c>
    </row>
    <row r="26" spans="2:21" ht="15.6" customHeight="1" x14ac:dyDescent="0.3"/>
    <row r="27" spans="2:21" ht="19.8" customHeight="1" x14ac:dyDescent="0.3"/>
    <row r="28" spans="2:21" ht="21.6" customHeight="1" thickBot="1" x14ac:dyDescent="0.35">
      <c r="B28" s="54" t="s">
        <v>104</v>
      </c>
    </row>
    <row r="29" spans="2:21" ht="30.6" customHeight="1" thickBot="1" x14ac:dyDescent="0.35">
      <c r="G29" s="80" t="s">
        <v>92</v>
      </c>
      <c r="H29" s="78"/>
      <c r="I29" s="78" t="s">
        <v>95</v>
      </c>
      <c r="J29" s="78"/>
      <c r="K29" s="78" t="s">
        <v>96</v>
      </c>
      <c r="L29" s="78"/>
      <c r="M29" s="55"/>
      <c r="N29" s="78" t="s">
        <v>98</v>
      </c>
      <c r="O29" s="78"/>
      <c r="P29" s="78" t="s">
        <v>100</v>
      </c>
      <c r="Q29" s="78"/>
      <c r="R29" s="78" t="s">
        <v>101</v>
      </c>
      <c r="S29" s="79"/>
    </row>
    <row r="30" spans="2:21" ht="51" customHeight="1" thickBot="1" x14ac:dyDescent="0.35">
      <c r="B30" s="52" t="s">
        <v>102</v>
      </c>
      <c r="C30" s="51" t="s">
        <v>41</v>
      </c>
      <c r="D30" s="51" t="s">
        <v>89</v>
      </c>
      <c r="E30" s="51" t="s">
        <v>90</v>
      </c>
      <c r="F30" s="51" t="s">
        <v>91</v>
      </c>
      <c r="G30" s="51" t="s">
        <v>93</v>
      </c>
      <c r="H30" s="51" t="s">
        <v>94</v>
      </c>
      <c r="I30" s="51" t="s">
        <v>93</v>
      </c>
      <c r="J30" s="51" t="s">
        <v>94</v>
      </c>
      <c r="K30" s="51" t="s">
        <v>93</v>
      </c>
      <c r="L30" s="51" t="s">
        <v>94</v>
      </c>
      <c r="M30" s="51" t="s">
        <v>97</v>
      </c>
      <c r="N30" s="51" t="s">
        <v>93</v>
      </c>
      <c r="O30" s="51" t="s">
        <v>94</v>
      </c>
      <c r="P30" s="51" t="s">
        <v>93</v>
      </c>
      <c r="Q30" s="51" t="s">
        <v>94</v>
      </c>
      <c r="R30" s="51" t="s">
        <v>93</v>
      </c>
      <c r="S30" s="51" t="s">
        <v>94</v>
      </c>
      <c r="T30" s="51" t="s">
        <v>99</v>
      </c>
      <c r="U30" s="53" t="s">
        <v>79</v>
      </c>
    </row>
    <row r="31" spans="2:21" x14ac:dyDescent="0.3">
      <c r="B31" s="54">
        <v>0.01</v>
      </c>
      <c r="C31" s="54">
        <f>B31+273.15</f>
        <v>273.15999999999997</v>
      </c>
      <c r="D31" s="54">
        <v>6.0999999999999997E-4</v>
      </c>
      <c r="E31" s="54">
        <v>999.8</v>
      </c>
      <c r="F31" s="54">
        <v>205.99</v>
      </c>
      <c r="G31" s="54">
        <v>0</v>
      </c>
      <c r="H31" s="54">
        <v>2500.92</v>
      </c>
      <c r="I31" s="54">
        <v>0</v>
      </c>
      <c r="J31" s="54">
        <v>9.1555</v>
      </c>
      <c r="K31" s="54">
        <v>4.22</v>
      </c>
      <c r="L31" s="54">
        <v>1.8839999999999999</v>
      </c>
      <c r="M31" s="54">
        <v>1.329</v>
      </c>
      <c r="N31" s="54">
        <v>1402</v>
      </c>
      <c r="O31" s="54">
        <v>409</v>
      </c>
      <c r="P31" s="54">
        <v>1791.2</v>
      </c>
      <c r="Q31" s="54">
        <v>9.2200000000000006</v>
      </c>
      <c r="R31" s="54">
        <v>561</v>
      </c>
      <c r="S31" s="54">
        <v>17.07</v>
      </c>
      <c r="T31" s="54">
        <v>75.650000000000006</v>
      </c>
      <c r="U31" s="54">
        <v>0.01</v>
      </c>
    </row>
    <row r="32" spans="2:21" x14ac:dyDescent="0.3">
      <c r="B32" s="54">
        <v>10</v>
      </c>
      <c r="C32" s="54">
        <f t="shared" ref="C32:C64" si="2">B32+273.15</f>
        <v>283.14999999999998</v>
      </c>
      <c r="D32" s="54">
        <v>1.23E-3</v>
      </c>
      <c r="E32" s="54">
        <v>999.7</v>
      </c>
      <c r="F32" s="54">
        <v>106.3</v>
      </c>
      <c r="G32" s="54">
        <v>42.02</v>
      </c>
      <c r="H32" s="54">
        <v>2519.21</v>
      </c>
      <c r="I32" s="54">
        <v>0.15110000000000001</v>
      </c>
      <c r="J32" s="54">
        <v>8.8998000000000008</v>
      </c>
      <c r="K32" s="54">
        <v>4.1959999999999997</v>
      </c>
      <c r="L32" s="54">
        <v>1.895</v>
      </c>
      <c r="M32" s="54">
        <v>1.3280000000000001</v>
      </c>
      <c r="N32" s="54">
        <v>1447</v>
      </c>
      <c r="O32" s="54">
        <v>416.2</v>
      </c>
      <c r="P32" s="54">
        <v>1306</v>
      </c>
      <c r="Q32" s="54">
        <v>9.4600000000000009</v>
      </c>
      <c r="R32" s="54">
        <v>580</v>
      </c>
      <c r="S32" s="54">
        <v>17.62</v>
      </c>
      <c r="T32" s="54">
        <v>74.22</v>
      </c>
      <c r="U32" s="54">
        <v>10</v>
      </c>
    </row>
    <row r="33" spans="2:21" x14ac:dyDescent="0.3">
      <c r="B33" s="54">
        <v>20</v>
      </c>
      <c r="C33" s="54">
        <f t="shared" si="2"/>
        <v>293.14999999999998</v>
      </c>
      <c r="D33" s="54">
        <v>2.3400000000000001E-3</v>
      </c>
      <c r="E33" s="54">
        <v>998.2</v>
      </c>
      <c r="F33" s="54">
        <v>57.756999999999998</v>
      </c>
      <c r="G33" s="54">
        <v>83.91</v>
      </c>
      <c r="H33" s="54">
        <v>2537.4299999999998</v>
      </c>
      <c r="I33" s="54">
        <v>0.29649999999999999</v>
      </c>
      <c r="J33" s="54">
        <v>8.6660000000000004</v>
      </c>
      <c r="K33" s="54">
        <v>4.1840000000000002</v>
      </c>
      <c r="L33" s="54">
        <v>1.9059999999999999</v>
      </c>
      <c r="M33" s="54">
        <v>1.327</v>
      </c>
      <c r="N33" s="54">
        <v>1482</v>
      </c>
      <c r="O33" s="54">
        <v>423.2</v>
      </c>
      <c r="P33" s="54">
        <v>1001.6</v>
      </c>
      <c r="Q33" s="54">
        <v>9.73</v>
      </c>
      <c r="R33" s="54">
        <v>598.4</v>
      </c>
      <c r="S33" s="54">
        <v>18.23</v>
      </c>
      <c r="T33" s="54">
        <v>72.739999999999995</v>
      </c>
      <c r="U33" s="54">
        <v>20</v>
      </c>
    </row>
    <row r="34" spans="2:21" x14ac:dyDescent="0.3">
      <c r="B34" s="54">
        <v>30</v>
      </c>
      <c r="C34" s="54">
        <f t="shared" si="2"/>
        <v>303.14999999999998</v>
      </c>
      <c r="D34" s="54">
        <v>4.2500000000000003E-3</v>
      </c>
      <c r="E34" s="54">
        <v>995.6</v>
      </c>
      <c r="F34" s="54">
        <v>32.878</v>
      </c>
      <c r="G34" s="54">
        <v>125.73</v>
      </c>
      <c r="H34" s="54">
        <v>2555.5500000000002</v>
      </c>
      <c r="I34" s="54">
        <v>0.43680000000000002</v>
      </c>
      <c r="J34" s="54">
        <v>8.452</v>
      </c>
      <c r="K34" s="54">
        <v>4.18</v>
      </c>
      <c r="L34" s="54">
        <v>1.9179999999999999</v>
      </c>
      <c r="M34" s="54">
        <v>1.327</v>
      </c>
      <c r="N34" s="54">
        <v>1509</v>
      </c>
      <c r="O34" s="54">
        <v>430</v>
      </c>
      <c r="P34" s="54">
        <v>797.4</v>
      </c>
      <c r="Q34" s="54">
        <v>10.01</v>
      </c>
      <c r="R34" s="54">
        <v>615.5</v>
      </c>
      <c r="S34" s="54">
        <v>18.89</v>
      </c>
      <c r="T34" s="54">
        <v>71.19</v>
      </c>
      <c r="U34" s="54">
        <v>30</v>
      </c>
    </row>
    <row r="35" spans="2:21" x14ac:dyDescent="0.3">
      <c r="B35" s="54">
        <v>40</v>
      </c>
      <c r="C35" s="54">
        <f t="shared" si="2"/>
        <v>313.14999999999998</v>
      </c>
      <c r="D35" s="54">
        <v>7.3800000000000003E-3</v>
      </c>
      <c r="E35" s="54">
        <v>992.2</v>
      </c>
      <c r="F35" s="54">
        <v>19.515000000000001</v>
      </c>
      <c r="G35" s="54">
        <v>167.53</v>
      </c>
      <c r="H35" s="54">
        <v>2573.5100000000002</v>
      </c>
      <c r="I35" s="54">
        <v>0.57240000000000002</v>
      </c>
      <c r="J35" s="54">
        <v>8.2554999999999996</v>
      </c>
      <c r="K35" s="54">
        <v>4.18</v>
      </c>
      <c r="L35" s="54">
        <v>1.931</v>
      </c>
      <c r="M35" s="54">
        <v>1.327</v>
      </c>
      <c r="N35" s="54">
        <v>1529</v>
      </c>
      <c r="O35" s="54">
        <v>436.7</v>
      </c>
      <c r="P35" s="54">
        <v>653</v>
      </c>
      <c r="Q35" s="54">
        <v>10.31</v>
      </c>
      <c r="R35" s="54">
        <v>630.6</v>
      </c>
      <c r="S35" s="54">
        <v>19.600000000000001</v>
      </c>
      <c r="T35" s="54">
        <v>69.599999999999994</v>
      </c>
      <c r="U35" s="54">
        <v>40</v>
      </c>
    </row>
    <row r="36" spans="2:21" x14ac:dyDescent="0.3">
      <c r="B36" s="54">
        <v>50</v>
      </c>
      <c r="C36" s="54">
        <f t="shared" si="2"/>
        <v>323.14999999999998</v>
      </c>
      <c r="D36" s="54">
        <v>1.235E-2</v>
      </c>
      <c r="E36" s="54">
        <v>988</v>
      </c>
      <c r="F36" s="54">
        <v>12.026999999999999</v>
      </c>
      <c r="G36" s="54">
        <v>209.34</v>
      </c>
      <c r="H36" s="54">
        <v>2591.29</v>
      </c>
      <c r="I36" s="54">
        <v>0.70379999999999998</v>
      </c>
      <c r="J36" s="54">
        <v>8.0747999999999998</v>
      </c>
      <c r="K36" s="54">
        <v>4.1820000000000004</v>
      </c>
      <c r="L36" s="54">
        <v>1.9470000000000001</v>
      </c>
      <c r="M36" s="54">
        <v>1.3280000000000001</v>
      </c>
      <c r="N36" s="54">
        <v>1542</v>
      </c>
      <c r="O36" s="54">
        <v>443.2</v>
      </c>
      <c r="P36" s="54">
        <v>546.79999999999995</v>
      </c>
      <c r="Q36" s="54">
        <v>10.62</v>
      </c>
      <c r="R36" s="54">
        <v>643.6</v>
      </c>
      <c r="S36" s="54">
        <v>20.36</v>
      </c>
      <c r="T36" s="54">
        <v>67.94</v>
      </c>
      <c r="U36" s="54">
        <v>50</v>
      </c>
    </row>
    <row r="37" spans="2:21" x14ac:dyDescent="0.3">
      <c r="B37" s="54">
        <v>60</v>
      </c>
      <c r="C37" s="54">
        <f t="shared" si="2"/>
        <v>333.15</v>
      </c>
      <c r="D37" s="54">
        <v>1.9949999999999999E-2</v>
      </c>
      <c r="E37" s="54">
        <v>983.2</v>
      </c>
      <c r="F37" s="54">
        <v>7.6672000000000002</v>
      </c>
      <c r="G37" s="54">
        <v>251.18</v>
      </c>
      <c r="H37" s="54">
        <v>2608.83</v>
      </c>
      <c r="I37" s="54">
        <v>0.83130000000000004</v>
      </c>
      <c r="J37" s="54">
        <v>7.9081000000000001</v>
      </c>
      <c r="K37" s="54">
        <v>4.1849999999999996</v>
      </c>
      <c r="L37" s="54">
        <v>1.9650000000000001</v>
      </c>
      <c r="M37" s="54">
        <v>1.3280000000000001</v>
      </c>
      <c r="N37" s="54">
        <v>1551</v>
      </c>
      <c r="O37" s="54">
        <v>449.5</v>
      </c>
      <c r="P37" s="54">
        <v>466.4</v>
      </c>
      <c r="Q37" s="54">
        <v>10.93</v>
      </c>
      <c r="R37" s="54">
        <v>654.29999999999995</v>
      </c>
      <c r="S37" s="54">
        <v>21.19</v>
      </c>
      <c r="T37" s="54">
        <v>66.239999999999995</v>
      </c>
      <c r="U37" s="54">
        <v>60</v>
      </c>
    </row>
    <row r="38" spans="2:21" x14ac:dyDescent="0.3">
      <c r="B38" s="54">
        <v>70</v>
      </c>
      <c r="C38" s="54">
        <f t="shared" si="2"/>
        <v>343.15</v>
      </c>
      <c r="D38" s="54">
        <v>3.1199999999999999E-2</v>
      </c>
      <c r="E38" s="54">
        <v>977.7</v>
      </c>
      <c r="F38" s="54">
        <v>5.0395000000000003</v>
      </c>
      <c r="G38" s="54">
        <v>293.07</v>
      </c>
      <c r="H38" s="54">
        <v>2626.1</v>
      </c>
      <c r="I38" s="54">
        <v>0.95509999999999995</v>
      </c>
      <c r="J38" s="54">
        <v>7.7539999999999996</v>
      </c>
      <c r="K38" s="54">
        <v>4.1900000000000004</v>
      </c>
      <c r="L38" s="54">
        <v>1.986</v>
      </c>
      <c r="M38" s="54">
        <v>1.33</v>
      </c>
      <c r="N38" s="54">
        <v>1555</v>
      </c>
      <c r="O38" s="54">
        <v>455.6</v>
      </c>
      <c r="P38" s="54">
        <v>403.9</v>
      </c>
      <c r="Q38" s="54">
        <v>11.26</v>
      </c>
      <c r="R38" s="54">
        <v>663.1</v>
      </c>
      <c r="S38" s="54">
        <v>22.07</v>
      </c>
      <c r="T38" s="54">
        <v>64.48</v>
      </c>
      <c r="U38" s="54">
        <v>70</v>
      </c>
    </row>
    <row r="39" spans="2:21" x14ac:dyDescent="0.3">
      <c r="B39" s="54">
        <v>80</v>
      </c>
      <c r="C39" s="54">
        <f t="shared" si="2"/>
        <v>353.15</v>
      </c>
      <c r="D39" s="54">
        <v>4.7410000000000001E-2</v>
      </c>
      <c r="E39" s="54">
        <v>971.8</v>
      </c>
      <c r="F39" s="54">
        <v>3.4051999999999998</v>
      </c>
      <c r="G39" s="54">
        <v>335.01</v>
      </c>
      <c r="H39" s="54">
        <v>2643.02</v>
      </c>
      <c r="I39" s="54">
        <v>1.0755999999999999</v>
      </c>
      <c r="J39" s="54">
        <v>7.6111000000000004</v>
      </c>
      <c r="K39" s="54">
        <v>4.1970000000000001</v>
      </c>
      <c r="L39" s="54">
        <v>2.012</v>
      </c>
      <c r="M39" s="54">
        <v>1.3320000000000001</v>
      </c>
      <c r="N39" s="54">
        <v>1554</v>
      </c>
      <c r="O39" s="54">
        <v>461.4</v>
      </c>
      <c r="P39" s="54">
        <v>354.3</v>
      </c>
      <c r="Q39" s="54">
        <v>11.59</v>
      </c>
      <c r="R39" s="54">
        <v>670</v>
      </c>
      <c r="S39" s="54">
        <v>23.01</v>
      </c>
      <c r="T39" s="54">
        <v>62.67</v>
      </c>
      <c r="U39" s="54">
        <v>80</v>
      </c>
    </row>
    <row r="40" spans="2:21" x14ac:dyDescent="0.3">
      <c r="B40" s="54">
        <v>90</v>
      </c>
      <c r="C40" s="54">
        <f t="shared" si="2"/>
        <v>363.15</v>
      </c>
      <c r="D40" s="54">
        <v>7.0180000000000006E-2</v>
      </c>
      <c r="E40" s="54">
        <v>965.3</v>
      </c>
      <c r="F40" s="54">
        <v>2.3591000000000002</v>
      </c>
      <c r="G40" s="54">
        <v>377.04</v>
      </c>
      <c r="H40" s="54">
        <v>2659.53</v>
      </c>
      <c r="I40" s="54">
        <v>1.1929000000000001</v>
      </c>
      <c r="J40" s="54">
        <v>7.4781000000000004</v>
      </c>
      <c r="K40" s="54">
        <v>4.2050000000000001</v>
      </c>
      <c r="L40" s="54">
        <v>2.0430000000000001</v>
      </c>
      <c r="M40" s="54">
        <v>1.3340000000000001</v>
      </c>
      <c r="N40" s="54">
        <v>1550</v>
      </c>
      <c r="O40" s="54">
        <v>466.9</v>
      </c>
      <c r="P40" s="54">
        <v>314.39999999999998</v>
      </c>
      <c r="Q40" s="54">
        <v>11.93</v>
      </c>
      <c r="R40" s="54">
        <v>675.3</v>
      </c>
      <c r="S40" s="54">
        <v>24.02</v>
      </c>
      <c r="T40" s="54">
        <v>60.82</v>
      </c>
      <c r="U40" s="54">
        <v>90</v>
      </c>
    </row>
    <row r="41" spans="2:21" x14ac:dyDescent="0.3">
      <c r="B41" s="54">
        <v>100</v>
      </c>
      <c r="C41" s="54">
        <f t="shared" si="2"/>
        <v>373.15</v>
      </c>
      <c r="D41" s="54">
        <v>0.10142</v>
      </c>
      <c r="E41" s="54">
        <v>958.3</v>
      </c>
      <c r="F41" s="54">
        <v>1.6718</v>
      </c>
      <c r="G41" s="54">
        <v>419.17</v>
      </c>
      <c r="H41" s="54">
        <v>2675.57</v>
      </c>
      <c r="I41" s="54">
        <v>1.3071999999999999</v>
      </c>
      <c r="J41" s="54">
        <v>7.3540999999999999</v>
      </c>
      <c r="K41" s="54">
        <v>4.2160000000000002</v>
      </c>
      <c r="L41" s="54">
        <v>2.08</v>
      </c>
      <c r="M41" s="54">
        <v>1.337</v>
      </c>
      <c r="N41" s="54">
        <v>1543</v>
      </c>
      <c r="O41" s="54">
        <v>472.2</v>
      </c>
      <c r="P41" s="54">
        <v>281.7</v>
      </c>
      <c r="Q41" s="54">
        <v>12.27</v>
      </c>
      <c r="R41" s="54">
        <v>679.1</v>
      </c>
      <c r="S41" s="54">
        <v>25.1</v>
      </c>
      <c r="T41" s="54">
        <v>58.91</v>
      </c>
      <c r="U41" s="54">
        <v>100</v>
      </c>
    </row>
    <row r="42" spans="2:21" x14ac:dyDescent="0.3">
      <c r="B42" s="54">
        <v>110</v>
      </c>
      <c r="C42" s="54">
        <f t="shared" si="2"/>
        <v>383.15</v>
      </c>
      <c r="D42" s="54">
        <v>0.14338000000000001</v>
      </c>
      <c r="E42" s="54">
        <v>950.9</v>
      </c>
      <c r="F42" s="54">
        <v>1.2093</v>
      </c>
      <c r="G42" s="54">
        <v>461.42</v>
      </c>
      <c r="H42" s="54">
        <v>2691.06</v>
      </c>
      <c r="I42" s="54">
        <v>1.4188000000000001</v>
      </c>
      <c r="J42" s="54">
        <v>7.2381000000000002</v>
      </c>
      <c r="K42" s="54">
        <v>4.2279999999999998</v>
      </c>
      <c r="L42" s="54">
        <v>2.1240000000000001</v>
      </c>
      <c r="M42" s="54">
        <v>1.341</v>
      </c>
      <c r="N42" s="54">
        <v>1533</v>
      </c>
      <c r="O42" s="54">
        <v>477.1</v>
      </c>
      <c r="P42" s="54">
        <v>254.7</v>
      </c>
      <c r="Q42" s="54">
        <v>12.61</v>
      </c>
      <c r="R42" s="54">
        <v>681.7</v>
      </c>
      <c r="S42" s="54">
        <v>26.24</v>
      </c>
      <c r="T42" s="54">
        <v>56.96</v>
      </c>
      <c r="U42" s="54">
        <v>110</v>
      </c>
    </row>
    <row r="43" spans="2:21" x14ac:dyDescent="0.3">
      <c r="B43" s="54">
        <v>120</v>
      </c>
      <c r="C43" s="54">
        <f t="shared" si="2"/>
        <v>393.15</v>
      </c>
      <c r="D43" s="54">
        <v>0.19867000000000001</v>
      </c>
      <c r="E43" s="54">
        <v>943.1</v>
      </c>
      <c r="F43" s="54">
        <v>0.89120999999999995</v>
      </c>
      <c r="G43" s="54">
        <v>503.81</v>
      </c>
      <c r="H43" s="54">
        <v>2705.93</v>
      </c>
      <c r="I43" s="54">
        <v>1.5279</v>
      </c>
      <c r="J43" s="54">
        <v>7.1291000000000002</v>
      </c>
      <c r="K43" s="54">
        <v>4.2439999999999998</v>
      </c>
      <c r="L43" s="54">
        <v>2.177</v>
      </c>
      <c r="M43" s="54">
        <v>1.3460000000000001</v>
      </c>
      <c r="N43" s="54">
        <v>1520</v>
      </c>
      <c r="O43" s="54">
        <v>481.7</v>
      </c>
      <c r="P43" s="54">
        <v>232.1</v>
      </c>
      <c r="Q43" s="54">
        <v>12.96</v>
      </c>
      <c r="R43" s="54">
        <v>683.2</v>
      </c>
      <c r="S43" s="54">
        <v>27.47</v>
      </c>
      <c r="T43" s="54">
        <v>54.97</v>
      </c>
      <c r="U43" s="54">
        <v>120</v>
      </c>
    </row>
    <row r="44" spans="2:21" x14ac:dyDescent="0.3">
      <c r="B44" s="54">
        <v>130</v>
      </c>
      <c r="C44" s="54">
        <f t="shared" si="2"/>
        <v>403.15</v>
      </c>
      <c r="D44" s="54">
        <v>0.27028000000000002</v>
      </c>
      <c r="E44" s="54">
        <v>934.8</v>
      </c>
      <c r="F44" s="54">
        <v>0.66800000000000004</v>
      </c>
      <c r="G44" s="54">
        <v>546.38</v>
      </c>
      <c r="H44" s="54">
        <v>2720.08</v>
      </c>
      <c r="I44" s="54">
        <v>1.6346000000000001</v>
      </c>
      <c r="J44" s="54">
        <v>7.0263999999999998</v>
      </c>
      <c r="K44" s="54">
        <v>4.2610000000000001</v>
      </c>
      <c r="L44" s="54">
        <v>2.2389999999999999</v>
      </c>
      <c r="M44" s="54">
        <v>1.3520000000000001</v>
      </c>
      <c r="N44" s="54">
        <v>1504</v>
      </c>
      <c r="O44" s="54">
        <v>486</v>
      </c>
      <c r="P44" s="54">
        <v>212.9</v>
      </c>
      <c r="Q44" s="54">
        <v>13.3</v>
      </c>
      <c r="R44" s="54">
        <v>683.7</v>
      </c>
      <c r="S44" s="54">
        <v>28.76</v>
      </c>
      <c r="T44" s="54">
        <v>52.93</v>
      </c>
      <c r="U44" s="54">
        <v>130</v>
      </c>
    </row>
    <row r="45" spans="2:21" x14ac:dyDescent="0.3">
      <c r="B45" s="54">
        <v>140</v>
      </c>
      <c r="C45" s="54">
        <f t="shared" si="2"/>
        <v>413.15</v>
      </c>
      <c r="D45" s="54">
        <v>0.36153999999999997</v>
      </c>
      <c r="E45" s="54">
        <v>926.1</v>
      </c>
      <c r="F45" s="54">
        <v>0.50844999999999996</v>
      </c>
      <c r="G45" s="54">
        <v>589.16</v>
      </c>
      <c r="H45" s="54">
        <v>2733.44</v>
      </c>
      <c r="I45" s="54">
        <v>1.7392000000000001</v>
      </c>
      <c r="J45" s="54">
        <v>6.9292999999999996</v>
      </c>
      <c r="K45" s="54">
        <v>4.2830000000000004</v>
      </c>
      <c r="L45" s="54">
        <v>2.3109999999999999</v>
      </c>
      <c r="M45" s="54">
        <v>1.359</v>
      </c>
      <c r="N45" s="54">
        <v>1486</v>
      </c>
      <c r="O45" s="54">
        <v>489.8</v>
      </c>
      <c r="P45" s="54">
        <v>196.5</v>
      </c>
      <c r="Q45" s="54">
        <v>13.65</v>
      </c>
      <c r="R45" s="54">
        <v>683.3</v>
      </c>
      <c r="S45" s="54">
        <v>30.14</v>
      </c>
      <c r="T45" s="54">
        <v>50.86</v>
      </c>
      <c r="U45" s="54">
        <v>140</v>
      </c>
    </row>
    <row r="46" spans="2:21" x14ac:dyDescent="0.3">
      <c r="B46" s="54">
        <v>150</v>
      </c>
      <c r="C46" s="54">
        <f t="shared" si="2"/>
        <v>423.15</v>
      </c>
      <c r="D46" s="54">
        <v>0.47616000000000003</v>
      </c>
      <c r="E46" s="54">
        <v>917</v>
      </c>
      <c r="F46" s="54">
        <v>0.39245000000000002</v>
      </c>
      <c r="G46" s="54">
        <v>632.17999999999995</v>
      </c>
      <c r="H46" s="54">
        <v>2745.93</v>
      </c>
      <c r="I46" s="54">
        <v>1.8418000000000001</v>
      </c>
      <c r="J46" s="54">
        <v>6.8371000000000004</v>
      </c>
      <c r="K46" s="54">
        <v>4.3070000000000004</v>
      </c>
      <c r="L46" s="54">
        <v>2.3940000000000001</v>
      </c>
      <c r="M46" s="54">
        <v>1.3680000000000001</v>
      </c>
      <c r="N46" s="54">
        <v>1466</v>
      </c>
      <c r="O46" s="54">
        <v>493.3</v>
      </c>
      <c r="P46" s="54">
        <v>182.5</v>
      </c>
      <c r="Q46" s="54">
        <v>13.99</v>
      </c>
      <c r="R46" s="54">
        <v>682</v>
      </c>
      <c r="S46" s="54">
        <v>31.6</v>
      </c>
      <c r="T46" s="54">
        <v>48.74</v>
      </c>
      <c r="U46" s="54">
        <v>150</v>
      </c>
    </row>
    <row r="47" spans="2:21" x14ac:dyDescent="0.3">
      <c r="B47" s="54">
        <v>160</v>
      </c>
      <c r="C47" s="54">
        <f t="shared" si="2"/>
        <v>433.15</v>
      </c>
      <c r="D47" s="54">
        <v>0.61822999999999995</v>
      </c>
      <c r="E47" s="54">
        <v>907.4</v>
      </c>
      <c r="F47" s="54">
        <v>0.30678</v>
      </c>
      <c r="G47" s="54">
        <v>675.47</v>
      </c>
      <c r="H47" s="54">
        <v>2757.44</v>
      </c>
      <c r="I47" s="54">
        <v>1.9426000000000001</v>
      </c>
      <c r="J47" s="54">
        <v>6.7491000000000003</v>
      </c>
      <c r="K47" s="54">
        <v>4.335</v>
      </c>
      <c r="L47" s="54">
        <v>2.488</v>
      </c>
      <c r="M47" s="54">
        <v>1.379</v>
      </c>
      <c r="N47" s="54">
        <v>1443</v>
      </c>
      <c r="O47" s="54">
        <v>496.3</v>
      </c>
      <c r="P47" s="54">
        <v>170.2</v>
      </c>
      <c r="Q47" s="54">
        <v>14.34</v>
      </c>
      <c r="R47" s="54">
        <v>680</v>
      </c>
      <c r="S47" s="54">
        <v>33.130000000000003</v>
      </c>
      <c r="T47" s="54">
        <v>46.59</v>
      </c>
      <c r="U47" s="54">
        <v>160</v>
      </c>
    </row>
    <row r="48" spans="2:21" x14ac:dyDescent="0.3">
      <c r="B48" s="54">
        <v>170</v>
      </c>
      <c r="C48" s="54">
        <f t="shared" si="2"/>
        <v>443.15</v>
      </c>
      <c r="D48" s="54">
        <v>0.79218999999999995</v>
      </c>
      <c r="E48" s="54">
        <v>897.5</v>
      </c>
      <c r="F48" s="54">
        <v>0.24259</v>
      </c>
      <c r="G48" s="54">
        <v>719.08</v>
      </c>
      <c r="H48" s="54">
        <v>2767.9</v>
      </c>
      <c r="I48" s="54">
        <v>2.0417000000000001</v>
      </c>
      <c r="J48" s="54">
        <v>6.665</v>
      </c>
      <c r="K48" s="54">
        <v>4.3680000000000003</v>
      </c>
      <c r="L48" s="54">
        <v>2.5939999999999999</v>
      </c>
      <c r="M48" s="54">
        <v>1.3919999999999999</v>
      </c>
      <c r="N48" s="54">
        <v>1419</v>
      </c>
      <c r="O48" s="54">
        <v>498.9</v>
      </c>
      <c r="P48" s="54">
        <v>159.6</v>
      </c>
      <c r="Q48" s="54">
        <v>14.68</v>
      </c>
      <c r="R48" s="54">
        <v>677</v>
      </c>
      <c r="S48" s="54">
        <v>34.75</v>
      </c>
      <c r="T48" s="54">
        <v>44.41</v>
      </c>
      <c r="U48" s="54">
        <v>170</v>
      </c>
    </row>
    <row r="49" spans="2:21" x14ac:dyDescent="0.3">
      <c r="B49" s="54">
        <v>180</v>
      </c>
      <c r="C49" s="54">
        <f t="shared" si="2"/>
        <v>453.15</v>
      </c>
      <c r="D49" s="54">
        <v>1.0027999999999999</v>
      </c>
      <c r="E49" s="54">
        <v>887</v>
      </c>
      <c r="F49" s="54">
        <v>0.19384000000000001</v>
      </c>
      <c r="G49" s="54">
        <v>763.05</v>
      </c>
      <c r="H49" s="54">
        <v>2777.21</v>
      </c>
      <c r="I49" s="54">
        <v>2.1392000000000002</v>
      </c>
      <c r="J49" s="54">
        <v>6.5839999999999996</v>
      </c>
      <c r="K49" s="54">
        <v>4.4050000000000002</v>
      </c>
      <c r="L49" s="54">
        <v>2.7130000000000001</v>
      </c>
      <c r="M49" s="54">
        <v>1.407</v>
      </c>
      <c r="N49" s="54">
        <v>1392</v>
      </c>
      <c r="O49" s="54">
        <v>501</v>
      </c>
      <c r="P49" s="54">
        <v>150.1</v>
      </c>
      <c r="Q49" s="54">
        <v>15.03</v>
      </c>
      <c r="R49" s="54">
        <v>673.3</v>
      </c>
      <c r="S49" s="54">
        <v>36.450000000000003</v>
      </c>
      <c r="T49" s="54">
        <v>42.19</v>
      </c>
      <c r="U49" s="54">
        <v>180</v>
      </c>
    </row>
    <row r="50" spans="2:21" x14ac:dyDescent="0.3">
      <c r="B50" s="54">
        <v>190</v>
      </c>
      <c r="C50" s="54">
        <f t="shared" si="2"/>
        <v>463.15</v>
      </c>
      <c r="D50" s="54">
        <v>1.2552000000000001</v>
      </c>
      <c r="E50" s="54">
        <v>876.1</v>
      </c>
      <c r="F50" s="54">
        <v>0.15636</v>
      </c>
      <c r="G50" s="54">
        <v>807.43</v>
      </c>
      <c r="H50" s="54">
        <v>2785.28</v>
      </c>
      <c r="I50" s="54">
        <v>2.2355</v>
      </c>
      <c r="J50" s="54">
        <v>6.5058999999999996</v>
      </c>
      <c r="K50" s="54">
        <v>4.4470000000000001</v>
      </c>
      <c r="L50" s="54">
        <v>2.8439999999999999</v>
      </c>
      <c r="M50" s="54">
        <v>1.425</v>
      </c>
      <c r="N50" s="54">
        <v>1363</v>
      </c>
      <c r="O50" s="54">
        <v>502.7</v>
      </c>
      <c r="P50" s="54">
        <v>141.80000000000001</v>
      </c>
      <c r="Q50" s="54">
        <v>15.37</v>
      </c>
      <c r="R50" s="54">
        <v>668.8</v>
      </c>
      <c r="S50" s="54">
        <v>38.24</v>
      </c>
      <c r="T50" s="54">
        <v>39.950000000000003</v>
      </c>
      <c r="U50" s="54">
        <v>190</v>
      </c>
    </row>
    <row r="51" spans="2:21" x14ac:dyDescent="0.3">
      <c r="B51" s="54">
        <v>200</v>
      </c>
      <c r="C51" s="54">
        <f t="shared" si="2"/>
        <v>473.15</v>
      </c>
      <c r="D51" s="54">
        <v>1.5548999999999999</v>
      </c>
      <c r="E51" s="54">
        <v>864.7</v>
      </c>
      <c r="F51" s="54">
        <v>0.12720999999999999</v>
      </c>
      <c r="G51" s="54">
        <v>852.27</v>
      </c>
      <c r="H51" s="54">
        <v>2792.01</v>
      </c>
      <c r="I51" s="54">
        <v>2.3304999999999998</v>
      </c>
      <c r="J51" s="54">
        <v>6.4302000000000001</v>
      </c>
      <c r="K51" s="54">
        <v>4.4960000000000004</v>
      </c>
      <c r="L51" s="54">
        <v>2.99</v>
      </c>
      <c r="M51" s="54">
        <v>1.4470000000000001</v>
      </c>
      <c r="N51" s="54">
        <v>1332</v>
      </c>
      <c r="O51" s="54">
        <v>503.9</v>
      </c>
      <c r="P51" s="54">
        <v>134.30000000000001</v>
      </c>
      <c r="Q51" s="54">
        <v>15.71</v>
      </c>
      <c r="R51" s="54">
        <v>663.3</v>
      </c>
      <c r="S51" s="54">
        <v>40.11</v>
      </c>
      <c r="T51" s="54">
        <v>37.67</v>
      </c>
      <c r="U51" s="54">
        <v>200</v>
      </c>
    </row>
    <row r="52" spans="2:21" x14ac:dyDescent="0.3">
      <c r="B52" s="54">
        <v>210</v>
      </c>
      <c r="C52" s="54">
        <f t="shared" si="2"/>
        <v>483.15</v>
      </c>
      <c r="D52" s="54">
        <v>1.9077</v>
      </c>
      <c r="E52" s="54">
        <v>852.7</v>
      </c>
      <c r="F52" s="54">
        <v>0.10428999999999999</v>
      </c>
      <c r="G52" s="54">
        <v>897.63</v>
      </c>
      <c r="H52" s="54">
        <v>2797.27</v>
      </c>
      <c r="I52" s="54">
        <v>2.4245000000000001</v>
      </c>
      <c r="J52" s="54">
        <v>6.3563000000000001</v>
      </c>
      <c r="K52" s="54">
        <v>4.5510000000000002</v>
      </c>
      <c r="L52" s="54">
        <v>3.15</v>
      </c>
      <c r="M52" s="54">
        <v>1.472</v>
      </c>
      <c r="N52" s="54">
        <v>1299</v>
      </c>
      <c r="O52" s="54">
        <v>504.6</v>
      </c>
      <c r="P52" s="54">
        <v>127.6</v>
      </c>
      <c r="Q52" s="54">
        <v>16.059999999999999</v>
      </c>
      <c r="R52" s="54">
        <v>657</v>
      </c>
      <c r="S52" s="54">
        <v>42.09</v>
      </c>
      <c r="T52" s="54">
        <v>35.380000000000003</v>
      </c>
      <c r="U52" s="54">
        <v>210</v>
      </c>
    </row>
    <row r="53" spans="2:21" x14ac:dyDescent="0.3">
      <c r="B53" s="54">
        <v>220</v>
      </c>
      <c r="C53" s="54">
        <f t="shared" si="2"/>
        <v>493.15</v>
      </c>
      <c r="D53" s="54">
        <v>2.3195999999999999</v>
      </c>
      <c r="E53" s="54">
        <v>840.2</v>
      </c>
      <c r="F53" s="54">
        <v>8.609E-2</v>
      </c>
      <c r="G53" s="54">
        <v>943.58</v>
      </c>
      <c r="H53" s="54">
        <v>2800.95</v>
      </c>
      <c r="I53" s="54">
        <v>2.5177</v>
      </c>
      <c r="J53" s="54">
        <v>6.2839999999999998</v>
      </c>
      <c r="K53" s="54">
        <v>4.6150000000000002</v>
      </c>
      <c r="L53" s="54">
        <v>3.3290000000000002</v>
      </c>
      <c r="M53" s="54">
        <v>1.5009999999999999</v>
      </c>
      <c r="N53" s="54">
        <v>1264</v>
      </c>
      <c r="O53" s="54">
        <v>504.8</v>
      </c>
      <c r="P53" s="54">
        <v>121.5</v>
      </c>
      <c r="Q53" s="54">
        <v>16.41</v>
      </c>
      <c r="R53" s="54">
        <v>649.70000000000005</v>
      </c>
      <c r="S53" s="54">
        <v>44.17</v>
      </c>
      <c r="T53" s="54">
        <v>33.07</v>
      </c>
      <c r="U53" s="54">
        <v>220</v>
      </c>
    </row>
    <row r="54" spans="2:21" x14ac:dyDescent="0.3">
      <c r="B54" s="54">
        <v>230</v>
      </c>
      <c r="C54" s="54">
        <f t="shared" si="2"/>
        <v>503.15</v>
      </c>
      <c r="D54" s="54">
        <v>2.7970999999999999</v>
      </c>
      <c r="E54" s="54">
        <v>827.1</v>
      </c>
      <c r="F54" s="54">
        <v>7.1499999999999994E-2</v>
      </c>
      <c r="G54" s="54">
        <v>990.19</v>
      </c>
      <c r="H54" s="54">
        <v>2802.9</v>
      </c>
      <c r="I54" s="54">
        <v>2.6101000000000001</v>
      </c>
      <c r="J54" s="54">
        <v>6.2127999999999997</v>
      </c>
      <c r="K54" s="54">
        <v>4.6879999999999997</v>
      </c>
      <c r="L54" s="54">
        <v>3.528</v>
      </c>
      <c r="M54" s="54">
        <v>1.536</v>
      </c>
      <c r="N54" s="54">
        <v>1228</v>
      </c>
      <c r="O54" s="54">
        <v>504.4</v>
      </c>
      <c r="P54" s="54">
        <v>116</v>
      </c>
      <c r="Q54" s="54">
        <v>16.760000000000002</v>
      </c>
      <c r="R54" s="54">
        <v>641.29999999999995</v>
      </c>
      <c r="S54" s="54">
        <v>46.38</v>
      </c>
      <c r="T54" s="54">
        <v>30.74</v>
      </c>
      <c r="U54" s="54">
        <v>230</v>
      </c>
    </row>
    <row r="55" spans="2:21" x14ac:dyDescent="0.3">
      <c r="B55" s="54">
        <v>240</v>
      </c>
      <c r="C55" s="54">
        <f t="shared" si="2"/>
        <v>513.15</v>
      </c>
      <c r="D55" s="54">
        <v>3.3469000000000002</v>
      </c>
      <c r="E55" s="54">
        <v>813.4</v>
      </c>
      <c r="F55" s="54">
        <v>5.9700000000000003E-2</v>
      </c>
      <c r="G55" s="54">
        <v>1037.55</v>
      </c>
      <c r="H55" s="54">
        <v>2802.96</v>
      </c>
      <c r="I55" s="54">
        <v>2.702</v>
      </c>
      <c r="J55" s="54">
        <v>6.1422999999999996</v>
      </c>
      <c r="K55" s="54">
        <v>4.7720000000000002</v>
      </c>
      <c r="L55" s="54">
        <v>3.754</v>
      </c>
      <c r="M55" s="54">
        <v>1.5780000000000001</v>
      </c>
      <c r="N55" s="54">
        <v>1189</v>
      </c>
      <c r="O55" s="54">
        <v>503.3</v>
      </c>
      <c r="P55" s="54">
        <v>110.9</v>
      </c>
      <c r="Q55" s="54">
        <v>17.12</v>
      </c>
      <c r="R55" s="54">
        <v>631.79999999999995</v>
      </c>
      <c r="S55" s="54">
        <v>48.73</v>
      </c>
      <c r="T55" s="54">
        <v>28.39</v>
      </c>
      <c r="U55" s="54">
        <v>240</v>
      </c>
    </row>
    <row r="56" spans="2:21" x14ac:dyDescent="0.3">
      <c r="B56" s="54">
        <v>250</v>
      </c>
      <c r="C56" s="54">
        <f t="shared" si="2"/>
        <v>523.15</v>
      </c>
      <c r="D56" s="54">
        <v>3.9762</v>
      </c>
      <c r="E56" s="54">
        <v>798.9</v>
      </c>
      <c r="F56" s="54">
        <v>5.008E-2</v>
      </c>
      <c r="G56" s="54">
        <v>1085.77</v>
      </c>
      <c r="H56" s="54">
        <v>2800.93</v>
      </c>
      <c r="I56" s="54">
        <v>2.7934999999999999</v>
      </c>
      <c r="J56" s="54">
        <v>6.0720999999999998</v>
      </c>
      <c r="K56" s="54">
        <v>4.87</v>
      </c>
      <c r="L56" s="54">
        <v>4.0110000000000001</v>
      </c>
      <c r="M56" s="54">
        <v>1.627</v>
      </c>
      <c r="N56" s="54">
        <v>1148</v>
      </c>
      <c r="O56" s="54">
        <v>501.6</v>
      </c>
      <c r="P56" s="54">
        <v>106.1</v>
      </c>
      <c r="Q56" s="54">
        <v>17.489999999999998</v>
      </c>
      <c r="R56" s="54">
        <v>621.20000000000005</v>
      </c>
      <c r="S56" s="54">
        <v>51.26</v>
      </c>
      <c r="T56" s="54">
        <v>26.04</v>
      </c>
      <c r="U56" s="54">
        <v>250</v>
      </c>
    </row>
    <row r="57" spans="2:21" x14ac:dyDescent="0.3">
      <c r="B57" s="54">
        <v>260</v>
      </c>
      <c r="C57" s="54">
        <f t="shared" si="2"/>
        <v>533.15</v>
      </c>
      <c r="D57" s="54">
        <v>4.6923000000000004</v>
      </c>
      <c r="E57" s="54">
        <v>783.6</v>
      </c>
      <c r="F57" s="54">
        <v>4.2169999999999999E-2</v>
      </c>
      <c r="G57" s="54">
        <v>1134.96</v>
      </c>
      <c r="H57" s="54">
        <v>2796.6</v>
      </c>
      <c r="I57" s="54">
        <v>2.8849</v>
      </c>
      <c r="J57" s="54">
        <v>6.0015999999999998</v>
      </c>
      <c r="K57" s="54">
        <v>4.9859999999999998</v>
      </c>
      <c r="L57" s="54">
        <v>4.3079999999999998</v>
      </c>
      <c r="M57" s="54">
        <v>1.6859999999999999</v>
      </c>
      <c r="N57" s="54">
        <v>1105</v>
      </c>
      <c r="O57" s="54">
        <v>499.2</v>
      </c>
      <c r="P57" s="54">
        <v>101.7</v>
      </c>
      <c r="Q57" s="54">
        <v>17.88</v>
      </c>
      <c r="R57" s="54">
        <v>609.20000000000005</v>
      </c>
      <c r="S57" s="54">
        <v>54.03</v>
      </c>
      <c r="T57" s="54">
        <v>23.69</v>
      </c>
      <c r="U57" s="54">
        <v>260</v>
      </c>
    </row>
    <row r="58" spans="2:21" x14ac:dyDescent="0.3">
      <c r="B58" s="54">
        <v>270</v>
      </c>
      <c r="C58" s="54">
        <f t="shared" si="2"/>
        <v>543.15</v>
      </c>
      <c r="D58" s="54">
        <v>5.5030000000000001</v>
      </c>
      <c r="E58" s="54">
        <v>767.5</v>
      </c>
      <c r="F58" s="54">
        <v>3.5619999999999999E-2</v>
      </c>
      <c r="G58" s="54">
        <v>1185.27</v>
      </c>
      <c r="H58" s="54">
        <v>2789.69</v>
      </c>
      <c r="I58" s="54">
        <v>2.9765000000000001</v>
      </c>
      <c r="J58" s="54">
        <v>5.9303999999999997</v>
      </c>
      <c r="K58" s="54">
        <v>5.1230000000000002</v>
      </c>
      <c r="L58" s="54">
        <v>4.6559999999999997</v>
      </c>
      <c r="M58" s="54">
        <v>1.7569999999999999</v>
      </c>
      <c r="N58" s="54">
        <v>1060</v>
      </c>
      <c r="O58" s="54">
        <v>496</v>
      </c>
      <c r="P58" s="54">
        <v>97.5</v>
      </c>
      <c r="Q58" s="54">
        <v>18.28</v>
      </c>
      <c r="R58" s="54">
        <v>595.9</v>
      </c>
      <c r="S58" s="54">
        <v>57.11</v>
      </c>
      <c r="T58" s="54">
        <v>21.34</v>
      </c>
      <c r="U58" s="54">
        <v>270</v>
      </c>
    </row>
    <row r="59" spans="2:21" x14ac:dyDescent="0.3">
      <c r="B59" s="54">
        <v>280</v>
      </c>
      <c r="C59" s="54">
        <f t="shared" si="2"/>
        <v>553.15</v>
      </c>
      <c r="D59" s="54">
        <v>6.4165999999999999</v>
      </c>
      <c r="E59" s="54">
        <v>750.3</v>
      </c>
      <c r="F59" s="54">
        <v>3.015E-2</v>
      </c>
      <c r="G59" s="54">
        <v>1236.8800000000001</v>
      </c>
      <c r="H59" s="54">
        <v>2779.87</v>
      </c>
      <c r="I59" s="54">
        <v>3.0684999999999998</v>
      </c>
      <c r="J59" s="54">
        <v>5.8578999999999999</v>
      </c>
      <c r="K59" s="54">
        <v>5.2889999999999997</v>
      </c>
      <c r="L59" s="54">
        <v>5.0730000000000004</v>
      </c>
      <c r="M59" s="54">
        <v>1.845</v>
      </c>
      <c r="N59" s="54">
        <v>1013</v>
      </c>
      <c r="O59" s="54">
        <v>491.9</v>
      </c>
      <c r="P59" s="54">
        <v>93.5</v>
      </c>
      <c r="Q59" s="54">
        <v>18.7</v>
      </c>
      <c r="R59" s="54">
        <v>581.1</v>
      </c>
      <c r="S59" s="54">
        <v>60.61</v>
      </c>
      <c r="T59" s="54">
        <v>18.989999999999998</v>
      </c>
      <c r="U59" s="54">
        <v>280</v>
      </c>
    </row>
    <row r="60" spans="2:21" x14ac:dyDescent="0.3">
      <c r="B60" s="54">
        <v>290</v>
      </c>
      <c r="C60" s="54">
        <f t="shared" si="2"/>
        <v>563.15</v>
      </c>
      <c r="D60" s="54">
        <v>7.4417999999999997</v>
      </c>
      <c r="E60" s="54">
        <v>731.9</v>
      </c>
      <c r="F60" s="54">
        <v>2.555E-2</v>
      </c>
      <c r="G60" s="54">
        <v>1290.03</v>
      </c>
      <c r="H60" s="54">
        <v>2766.7</v>
      </c>
      <c r="I60" s="54">
        <v>3.1612</v>
      </c>
      <c r="J60" s="54">
        <v>5.7834000000000003</v>
      </c>
      <c r="K60" s="54">
        <v>5.4930000000000003</v>
      </c>
      <c r="L60" s="54">
        <v>5.5819999999999999</v>
      </c>
      <c r="M60" s="54">
        <v>1.954</v>
      </c>
      <c r="N60" s="54">
        <v>962</v>
      </c>
      <c r="O60" s="54">
        <v>486.9</v>
      </c>
      <c r="P60" s="54">
        <v>89.7</v>
      </c>
      <c r="Q60" s="54">
        <v>19.149999999999999</v>
      </c>
      <c r="R60" s="54">
        <v>565</v>
      </c>
      <c r="S60" s="54">
        <v>64.709999999999994</v>
      </c>
      <c r="T60" s="54">
        <v>16.66</v>
      </c>
      <c r="U60" s="54">
        <v>290</v>
      </c>
    </row>
    <row r="61" spans="2:21" x14ac:dyDescent="0.3">
      <c r="B61" s="54">
        <v>300</v>
      </c>
      <c r="C61" s="54">
        <f t="shared" si="2"/>
        <v>573.15</v>
      </c>
      <c r="D61" s="54">
        <v>8.5878999999999994</v>
      </c>
      <c r="E61" s="54">
        <v>712.1</v>
      </c>
      <c r="F61" s="54">
        <v>2.1659999999999999E-2</v>
      </c>
      <c r="G61" s="54">
        <v>1345.01</v>
      </c>
      <c r="H61" s="54">
        <v>2749.64</v>
      </c>
      <c r="I61" s="54">
        <v>3.2551999999999999</v>
      </c>
      <c r="J61" s="54">
        <v>5.7058999999999997</v>
      </c>
      <c r="K61" s="54">
        <v>5.75</v>
      </c>
      <c r="L61" s="54">
        <v>6.22</v>
      </c>
      <c r="M61" s="54">
        <v>2.0939999999999999</v>
      </c>
      <c r="N61" s="54">
        <v>909</v>
      </c>
      <c r="O61" s="54">
        <v>480.7</v>
      </c>
      <c r="P61" s="54">
        <v>85.9</v>
      </c>
      <c r="Q61" s="54">
        <v>19.649999999999999</v>
      </c>
      <c r="R61" s="54">
        <v>547.4</v>
      </c>
      <c r="S61" s="54">
        <v>69.650000000000006</v>
      </c>
      <c r="T61" s="54">
        <v>14.36</v>
      </c>
      <c r="U61" s="54">
        <v>300</v>
      </c>
    </row>
    <row r="62" spans="2:21" x14ac:dyDescent="0.3">
      <c r="B62" s="54">
        <v>310</v>
      </c>
      <c r="C62" s="54">
        <f t="shared" si="2"/>
        <v>583.15</v>
      </c>
      <c r="D62" s="54">
        <v>9.8651</v>
      </c>
      <c r="E62" s="54">
        <v>690.7</v>
      </c>
      <c r="F62" s="54">
        <v>1.8329999999999999E-2</v>
      </c>
      <c r="G62" s="54">
        <v>1402.22</v>
      </c>
      <c r="H62" s="54">
        <v>2727.95</v>
      </c>
      <c r="I62" s="54">
        <v>3.351</v>
      </c>
      <c r="J62" s="54">
        <v>5.6243999999999996</v>
      </c>
      <c r="K62" s="54">
        <v>6.085</v>
      </c>
      <c r="L62" s="54">
        <v>7.0449999999999999</v>
      </c>
      <c r="M62" s="54">
        <v>2.2770000000000001</v>
      </c>
      <c r="N62" s="54">
        <v>853</v>
      </c>
      <c r="O62" s="54">
        <v>473.3</v>
      </c>
      <c r="P62" s="54">
        <v>82.2</v>
      </c>
      <c r="Q62" s="54">
        <v>20.21</v>
      </c>
      <c r="R62" s="54">
        <v>528.70000000000005</v>
      </c>
      <c r="S62" s="54">
        <v>75.84</v>
      </c>
      <c r="T62" s="54">
        <v>12.09</v>
      </c>
      <c r="U62" s="54">
        <v>310</v>
      </c>
    </row>
    <row r="63" spans="2:21" x14ac:dyDescent="0.3">
      <c r="B63" s="54">
        <v>320</v>
      </c>
      <c r="C63" s="54">
        <f t="shared" si="2"/>
        <v>593.15</v>
      </c>
      <c r="D63" s="54">
        <v>11.2843</v>
      </c>
      <c r="E63" s="54">
        <v>667.1</v>
      </c>
      <c r="F63" s="54">
        <v>1.5469999999999999E-2</v>
      </c>
      <c r="G63" s="54">
        <v>1462.22</v>
      </c>
      <c r="H63" s="54">
        <v>2700.59</v>
      </c>
      <c r="I63" s="54">
        <v>3.4493999999999998</v>
      </c>
      <c r="J63" s="54">
        <v>5.5372000000000003</v>
      </c>
      <c r="K63" s="54">
        <v>6.5369999999999999</v>
      </c>
      <c r="L63" s="54">
        <v>8.1590000000000007</v>
      </c>
      <c r="M63" s="54">
        <v>2.528</v>
      </c>
      <c r="N63" s="54">
        <v>793</v>
      </c>
      <c r="O63" s="54">
        <v>464.4</v>
      </c>
      <c r="P63" s="54">
        <v>78.400000000000006</v>
      </c>
      <c r="Q63" s="54">
        <v>20.85</v>
      </c>
      <c r="R63" s="54">
        <v>509.2</v>
      </c>
      <c r="S63" s="54">
        <v>83.91</v>
      </c>
      <c r="T63" s="54">
        <v>9.86</v>
      </c>
      <c r="U63" s="54">
        <v>320</v>
      </c>
    </row>
    <row r="64" spans="2:21" x14ac:dyDescent="0.3">
      <c r="B64" s="54">
        <v>330</v>
      </c>
      <c r="C64" s="54">
        <f t="shared" si="2"/>
        <v>603.15</v>
      </c>
      <c r="D64" s="54">
        <v>12.8581</v>
      </c>
      <c r="E64" s="54">
        <v>640.79999999999995</v>
      </c>
      <c r="F64" s="54">
        <v>1.298E-2</v>
      </c>
      <c r="G64" s="54">
        <v>1525.87</v>
      </c>
      <c r="H64" s="54">
        <v>2666.03</v>
      </c>
      <c r="I64" s="54">
        <v>3.5518000000000001</v>
      </c>
      <c r="J64" s="54">
        <v>5.4421999999999997</v>
      </c>
      <c r="K64" s="54">
        <v>7.1859999999999999</v>
      </c>
      <c r="L64" s="54">
        <v>9.7530000000000001</v>
      </c>
      <c r="M64" s="54">
        <v>2.8889999999999998</v>
      </c>
      <c r="N64" s="54">
        <v>729</v>
      </c>
      <c r="O64" s="54">
        <v>453.7</v>
      </c>
      <c r="P64" s="54">
        <v>74.5</v>
      </c>
      <c r="Q64" s="54">
        <v>21.61</v>
      </c>
      <c r="R64" s="54">
        <v>489.1</v>
      </c>
      <c r="S64" s="54">
        <v>94.94</v>
      </c>
      <c r="T64" s="54">
        <v>7.7</v>
      </c>
      <c r="U64" s="54">
        <v>330</v>
      </c>
    </row>
    <row r="65" spans="2:21" x14ac:dyDescent="0.3">
      <c r="B65" s="54">
        <v>340</v>
      </c>
      <c r="C65" s="54">
        <f t="shared" ref="C65:C68" si="3">B65+273.15</f>
        <v>613.15</v>
      </c>
      <c r="D65" s="54">
        <v>14.6007</v>
      </c>
      <c r="E65" s="54">
        <v>610.70000000000005</v>
      </c>
      <c r="F65" s="54">
        <v>1.078E-2</v>
      </c>
      <c r="G65" s="54">
        <v>1594.53</v>
      </c>
      <c r="H65" s="54">
        <v>2621.85</v>
      </c>
      <c r="I65" s="54">
        <v>3.6600999999999999</v>
      </c>
      <c r="J65" s="54">
        <v>5.3356000000000003</v>
      </c>
      <c r="K65" s="54">
        <v>8.2100000000000009</v>
      </c>
      <c r="L65" s="54">
        <v>12.24</v>
      </c>
      <c r="M65" s="54">
        <v>3.45</v>
      </c>
      <c r="N65" s="54">
        <v>658</v>
      </c>
      <c r="O65" s="54">
        <v>440.7</v>
      </c>
      <c r="P65" s="54">
        <v>70.400000000000006</v>
      </c>
      <c r="Q65" s="54">
        <v>22.55</v>
      </c>
      <c r="R65" s="54">
        <v>468.5</v>
      </c>
      <c r="S65" s="54">
        <v>110.91</v>
      </c>
      <c r="T65" s="54">
        <v>5.63</v>
      </c>
      <c r="U65" s="54">
        <v>340</v>
      </c>
    </row>
    <row r="66" spans="2:21" x14ac:dyDescent="0.3">
      <c r="B66" s="54">
        <v>350</v>
      </c>
      <c r="C66" s="54">
        <f t="shared" si="3"/>
        <v>623.15</v>
      </c>
      <c r="D66" s="54">
        <v>16.529399999999999</v>
      </c>
      <c r="E66" s="54">
        <v>574.70000000000005</v>
      </c>
      <c r="F66" s="54">
        <v>8.8000000000000005E-3</v>
      </c>
      <c r="G66" s="54">
        <v>1670.89</v>
      </c>
      <c r="H66" s="54">
        <v>2563.64</v>
      </c>
      <c r="I66" s="54">
        <v>3.7784</v>
      </c>
      <c r="J66" s="54">
        <v>5.2110000000000003</v>
      </c>
      <c r="K66" s="54">
        <v>10.119999999999999</v>
      </c>
      <c r="L66" s="54">
        <v>16.690000000000001</v>
      </c>
      <c r="M66" s="54">
        <v>4.46</v>
      </c>
      <c r="N66" s="54">
        <v>578</v>
      </c>
      <c r="O66" s="54">
        <v>424.4</v>
      </c>
      <c r="P66" s="54">
        <v>65.900000000000006</v>
      </c>
      <c r="Q66" s="54">
        <v>23.82</v>
      </c>
      <c r="R66" s="54">
        <v>447.4</v>
      </c>
      <c r="S66" s="54">
        <v>135.94999999999999</v>
      </c>
      <c r="T66" s="54">
        <v>3.67</v>
      </c>
      <c r="U66" s="54">
        <v>350</v>
      </c>
    </row>
    <row r="67" spans="2:21" x14ac:dyDescent="0.3">
      <c r="B67" s="54">
        <v>360</v>
      </c>
      <c r="C67" s="54">
        <f t="shared" si="3"/>
        <v>633.15</v>
      </c>
      <c r="D67" s="54">
        <v>18.666</v>
      </c>
      <c r="E67" s="54">
        <v>527.6</v>
      </c>
      <c r="F67" s="54">
        <v>6.9499999999999996E-3</v>
      </c>
      <c r="G67" s="54">
        <v>1761.66</v>
      </c>
      <c r="H67" s="54">
        <v>2481.4899999999998</v>
      </c>
      <c r="I67" s="54">
        <v>3.9167000000000001</v>
      </c>
      <c r="J67" s="54">
        <v>5.0536000000000003</v>
      </c>
      <c r="K67" s="54">
        <v>15</v>
      </c>
      <c r="L67" s="54">
        <v>27.36</v>
      </c>
      <c r="M67" s="54">
        <v>6.83</v>
      </c>
      <c r="N67" s="54">
        <v>480</v>
      </c>
      <c r="O67" s="54">
        <v>402.4</v>
      </c>
      <c r="P67" s="54">
        <v>60.3</v>
      </c>
      <c r="Q67" s="54">
        <v>25.72</v>
      </c>
      <c r="R67" s="54">
        <v>425.7</v>
      </c>
      <c r="S67" s="54">
        <v>181.51</v>
      </c>
      <c r="T67" s="54">
        <v>1.88</v>
      </c>
      <c r="U67" s="54">
        <v>360</v>
      </c>
    </row>
    <row r="68" spans="2:21" x14ac:dyDescent="0.3">
      <c r="B68" s="54">
        <v>370</v>
      </c>
      <c r="C68" s="54">
        <f t="shared" si="3"/>
        <v>643.15</v>
      </c>
      <c r="D68" s="54">
        <v>21.043600000000001</v>
      </c>
      <c r="E68" s="54">
        <v>451.4</v>
      </c>
      <c r="F68" s="54">
        <v>4.9500000000000004E-3</v>
      </c>
      <c r="G68" s="54">
        <v>1890.69</v>
      </c>
      <c r="H68" s="54">
        <v>2334.52</v>
      </c>
      <c r="I68" s="54">
        <v>4.1112000000000002</v>
      </c>
      <c r="J68" s="54">
        <v>4.8011999999999997</v>
      </c>
      <c r="K68" s="54">
        <v>45.16</v>
      </c>
      <c r="L68" s="54">
        <v>96.6</v>
      </c>
      <c r="M68" s="54">
        <v>21.15</v>
      </c>
      <c r="N68" s="54">
        <v>360</v>
      </c>
      <c r="O68" s="54">
        <v>362.8</v>
      </c>
      <c r="P68" s="54">
        <v>52.1</v>
      </c>
      <c r="Q68" s="54">
        <v>29.68</v>
      </c>
      <c r="R68" s="54">
        <v>425</v>
      </c>
      <c r="S68" s="54">
        <v>323.83999999999997</v>
      </c>
      <c r="T68" s="54">
        <v>0.39</v>
      </c>
      <c r="U68" s="54">
        <v>370</v>
      </c>
    </row>
    <row r="70" spans="2:21" ht="35.4" customHeight="1" x14ac:dyDescent="0.3">
      <c r="B70" s="54" t="s">
        <v>53</v>
      </c>
    </row>
    <row r="72" spans="2:21" ht="15" thickBot="1" x14ac:dyDescent="0.35"/>
    <row r="73" spans="2:21" ht="30.6" customHeight="1" thickBot="1" x14ac:dyDescent="0.35">
      <c r="G73" s="80" t="s">
        <v>92</v>
      </c>
      <c r="H73" s="78"/>
      <c r="I73" s="78" t="s">
        <v>95</v>
      </c>
      <c r="J73" s="78"/>
      <c r="K73" s="78" t="s">
        <v>96</v>
      </c>
      <c r="L73" s="78"/>
      <c r="M73" s="55"/>
      <c r="N73" s="78" t="s">
        <v>98</v>
      </c>
      <c r="O73" s="78"/>
      <c r="P73" s="78" t="s">
        <v>100</v>
      </c>
      <c r="Q73" s="78"/>
      <c r="R73" s="78" t="s">
        <v>101</v>
      </c>
      <c r="S73" s="79"/>
    </row>
    <row r="74" spans="2:21" ht="51" customHeight="1" thickBot="1" x14ac:dyDescent="0.35">
      <c r="B74" s="52" t="s">
        <v>102</v>
      </c>
      <c r="C74" s="51" t="s">
        <v>41</v>
      </c>
      <c r="D74" s="51" t="s">
        <v>89</v>
      </c>
      <c r="E74" s="51" t="s">
        <v>90</v>
      </c>
      <c r="F74" s="51" t="s">
        <v>91</v>
      </c>
      <c r="G74" s="51" t="s">
        <v>93</v>
      </c>
      <c r="H74" s="51" t="s">
        <v>94</v>
      </c>
      <c r="I74" s="51" t="s">
        <v>93</v>
      </c>
      <c r="J74" s="51" t="s">
        <v>94</v>
      </c>
      <c r="K74" s="51" t="s">
        <v>93</v>
      </c>
      <c r="L74" s="51" t="s">
        <v>94</v>
      </c>
      <c r="M74" s="51" t="s">
        <v>97</v>
      </c>
      <c r="N74" s="51" t="s">
        <v>93</v>
      </c>
      <c r="O74" s="51" t="s">
        <v>94</v>
      </c>
      <c r="P74" s="51" t="s">
        <v>93</v>
      </c>
      <c r="Q74" s="51" t="s">
        <v>94</v>
      </c>
      <c r="R74" s="51" t="s">
        <v>93</v>
      </c>
      <c r="S74" s="51" t="s">
        <v>94</v>
      </c>
      <c r="T74" s="51" t="s">
        <v>99</v>
      </c>
      <c r="U74" s="53" t="s">
        <v>79</v>
      </c>
    </row>
    <row r="75" spans="2:21" ht="22.8" customHeight="1" x14ac:dyDescent="0.3">
      <c r="B75" s="54">
        <v>-56.56</v>
      </c>
      <c r="C75" s="54">
        <f>B75+273.15</f>
        <v>216.58999999999997</v>
      </c>
      <c r="D75" s="54">
        <v>0.51795999999999998</v>
      </c>
      <c r="E75" s="54">
        <v>1178.5</v>
      </c>
      <c r="F75" s="54">
        <v>7.2669999999999998E-2</v>
      </c>
      <c r="G75" s="54">
        <v>80.040000000000006</v>
      </c>
      <c r="H75" s="54">
        <v>430.42</v>
      </c>
      <c r="I75" s="54">
        <v>0.52129999999999999</v>
      </c>
      <c r="J75" s="54">
        <v>2.1389999999999998</v>
      </c>
      <c r="K75" s="54">
        <v>1.9530000000000001</v>
      </c>
      <c r="L75" s="54">
        <v>0.90900000000000003</v>
      </c>
      <c r="M75" s="54">
        <v>1.444</v>
      </c>
      <c r="N75" s="54">
        <v>976</v>
      </c>
      <c r="O75" s="54">
        <v>222.8</v>
      </c>
      <c r="P75" s="54">
        <v>256.7</v>
      </c>
      <c r="Q75" s="54">
        <v>10.95</v>
      </c>
      <c r="R75" s="54">
        <v>180.6</v>
      </c>
      <c r="S75" s="54">
        <v>11.01</v>
      </c>
      <c r="T75" s="54">
        <v>17.16</v>
      </c>
      <c r="U75" s="54">
        <v>-56.56</v>
      </c>
    </row>
    <row r="76" spans="2:21" x14ac:dyDescent="0.3">
      <c r="B76" s="54">
        <v>-40</v>
      </c>
      <c r="C76" s="54">
        <f t="shared" ref="C76:C83" si="4">B76+273.15</f>
        <v>233.14999999999998</v>
      </c>
      <c r="D76" s="54">
        <v>1.0044999999999999</v>
      </c>
      <c r="E76" s="54">
        <v>1116.4000000000001</v>
      </c>
      <c r="F76" s="54">
        <v>3.8280000000000002E-2</v>
      </c>
      <c r="G76" s="54">
        <v>112.9</v>
      </c>
      <c r="H76" s="54">
        <v>435.32</v>
      </c>
      <c r="I76" s="54">
        <v>0.66559999999999997</v>
      </c>
      <c r="J76" s="54">
        <v>2.0485000000000002</v>
      </c>
      <c r="K76" s="54">
        <v>2.012</v>
      </c>
      <c r="L76" s="54">
        <v>1.0329999999999999</v>
      </c>
      <c r="M76" s="54">
        <v>1.518</v>
      </c>
      <c r="N76" s="54">
        <v>856</v>
      </c>
      <c r="O76" s="54">
        <v>223.5</v>
      </c>
      <c r="P76" s="54">
        <v>193.8</v>
      </c>
      <c r="Q76" s="54">
        <v>11.87</v>
      </c>
      <c r="R76" s="54">
        <v>159.30000000000001</v>
      </c>
      <c r="S76" s="54">
        <v>12.54</v>
      </c>
      <c r="T76" s="54">
        <v>13.12</v>
      </c>
      <c r="U76" s="54">
        <v>-40</v>
      </c>
    </row>
    <row r="77" spans="2:21" x14ac:dyDescent="0.3">
      <c r="B77" s="54">
        <v>-30</v>
      </c>
      <c r="C77" s="54">
        <f t="shared" si="4"/>
        <v>243.14999999999998</v>
      </c>
      <c r="D77" s="54">
        <v>1.4278</v>
      </c>
      <c r="E77" s="54">
        <v>1075.7</v>
      </c>
      <c r="F77" s="54">
        <v>2.6960000000000001E-2</v>
      </c>
      <c r="G77" s="54">
        <v>133.34</v>
      </c>
      <c r="H77" s="54">
        <v>436.82</v>
      </c>
      <c r="I77" s="54">
        <v>0.74980000000000002</v>
      </c>
      <c r="J77" s="54">
        <v>1.998</v>
      </c>
      <c r="K77" s="54">
        <v>2.073</v>
      </c>
      <c r="L77" s="54">
        <v>1.141</v>
      </c>
      <c r="M77" s="54">
        <v>1.59</v>
      </c>
      <c r="N77" s="54">
        <v>783</v>
      </c>
      <c r="O77" s="54">
        <v>222.5</v>
      </c>
      <c r="P77" s="54">
        <v>164.2</v>
      </c>
      <c r="Q77" s="54">
        <v>12.46</v>
      </c>
      <c r="R77" s="54">
        <v>146.9</v>
      </c>
      <c r="S77" s="54">
        <v>13.68</v>
      </c>
      <c r="T77" s="54">
        <v>10.8</v>
      </c>
      <c r="U77" s="54">
        <v>-30</v>
      </c>
    </row>
    <row r="78" spans="2:21" x14ac:dyDescent="0.3">
      <c r="B78" s="54">
        <v>-20</v>
      </c>
      <c r="C78" s="54">
        <f t="shared" si="4"/>
        <v>253.14999999999998</v>
      </c>
      <c r="D78" s="54">
        <v>1.9696</v>
      </c>
      <c r="E78" s="54">
        <v>1031.7</v>
      </c>
      <c r="F78" s="54">
        <v>1.934E-2</v>
      </c>
      <c r="G78" s="54">
        <v>154.44999999999999</v>
      </c>
      <c r="H78" s="54">
        <v>436.89</v>
      </c>
      <c r="I78" s="54">
        <v>0.83279999999999998</v>
      </c>
      <c r="J78" s="54">
        <v>1.9484999999999999</v>
      </c>
      <c r="K78" s="54">
        <v>2.165</v>
      </c>
      <c r="L78" s="54">
        <v>1.2889999999999999</v>
      </c>
      <c r="M78" s="54">
        <v>1.696</v>
      </c>
      <c r="N78" s="54">
        <v>708</v>
      </c>
      <c r="O78" s="54">
        <v>220.4</v>
      </c>
      <c r="P78" s="54">
        <v>139.30000000000001</v>
      </c>
      <c r="Q78" s="54">
        <v>13.12</v>
      </c>
      <c r="R78" s="54">
        <v>134.6</v>
      </c>
      <c r="S78" s="54">
        <v>15.09</v>
      </c>
      <c r="T78" s="54">
        <v>8.59</v>
      </c>
      <c r="U78" s="54">
        <v>-20</v>
      </c>
    </row>
    <row r="79" spans="2:21" x14ac:dyDescent="0.3">
      <c r="B79" s="54">
        <v>-10</v>
      </c>
      <c r="C79" s="54">
        <f t="shared" si="4"/>
        <v>263.14999999999998</v>
      </c>
      <c r="D79" s="54">
        <v>2.6486999999999998</v>
      </c>
      <c r="E79" s="54">
        <v>982.9</v>
      </c>
      <c r="F79" s="54">
        <v>1.405E-2</v>
      </c>
      <c r="G79" s="54">
        <v>176.52</v>
      </c>
      <c r="H79" s="54">
        <v>435.14</v>
      </c>
      <c r="I79" s="54">
        <v>0.91569999999999996</v>
      </c>
      <c r="J79" s="54">
        <v>1.8985000000000001</v>
      </c>
      <c r="K79" s="54">
        <v>2.3069999999999999</v>
      </c>
      <c r="L79" s="54">
        <v>1.5089999999999999</v>
      </c>
      <c r="M79" s="54">
        <v>1.86</v>
      </c>
      <c r="N79" s="54">
        <v>626</v>
      </c>
      <c r="O79" s="54">
        <v>216.9</v>
      </c>
      <c r="P79" s="54">
        <v>118</v>
      </c>
      <c r="Q79" s="54">
        <v>13.86</v>
      </c>
      <c r="R79" s="54">
        <v>122.5</v>
      </c>
      <c r="S79" s="54">
        <v>16.96</v>
      </c>
      <c r="T79" s="54">
        <v>6.5</v>
      </c>
      <c r="U79" s="54">
        <v>-10</v>
      </c>
    </row>
    <row r="80" spans="2:21" x14ac:dyDescent="0.3">
      <c r="B80" s="54">
        <v>0</v>
      </c>
      <c r="C80" s="54">
        <f t="shared" si="4"/>
        <v>273.14999999999998</v>
      </c>
      <c r="D80" s="54">
        <v>3.4851000000000001</v>
      </c>
      <c r="E80" s="54">
        <v>927.4</v>
      </c>
      <c r="F80" s="54">
        <v>1.0240000000000001E-2</v>
      </c>
      <c r="G80" s="54">
        <v>200</v>
      </c>
      <c r="H80" s="54">
        <v>430.89</v>
      </c>
      <c r="I80" s="54">
        <v>1</v>
      </c>
      <c r="J80" s="54">
        <v>1.8452999999999999</v>
      </c>
      <c r="K80" s="54">
        <v>2.5419999999999998</v>
      </c>
      <c r="L80" s="54">
        <v>1.865</v>
      </c>
      <c r="M80" s="54">
        <v>2.1379999999999999</v>
      </c>
      <c r="N80" s="54">
        <v>536</v>
      </c>
      <c r="O80" s="54">
        <v>212</v>
      </c>
      <c r="P80" s="54">
        <v>99.4</v>
      </c>
      <c r="Q80" s="54">
        <v>14.79</v>
      </c>
      <c r="R80" s="54">
        <v>110.4</v>
      </c>
      <c r="S80" s="54">
        <v>19.670000000000002</v>
      </c>
      <c r="T80" s="54">
        <v>4.54</v>
      </c>
      <c r="U80" s="54">
        <v>0</v>
      </c>
    </row>
    <row r="81" spans="2:21" x14ac:dyDescent="0.3">
      <c r="B81" s="54">
        <v>10</v>
      </c>
      <c r="C81" s="54">
        <f t="shared" si="4"/>
        <v>283.14999999999998</v>
      </c>
      <c r="D81" s="54">
        <v>4.5022000000000002</v>
      </c>
      <c r="E81" s="54">
        <v>861.1</v>
      </c>
      <c r="F81" s="54">
        <v>7.4000000000000003E-3</v>
      </c>
      <c r="G81" s="54">
        <v>225.73</v>
      </c>
      <c r="H81" s="54">
        <v>422.88</v>
      </c>
      <c r="I81" s="54">
        <v>1.0884</v>
      </c>
      <c r="J81" s="54">
        <v>1.7847</v>
      </c>
      <c r="K81" s="54">
        <v>2.9980000000000002</v>
      </c>
      <c r="L81" s="54">
        <v>2.5579999999999998</v>
      </c>
      <c r="M81" s="54">
        <v>2.69</v>
      </c>
      <c r="N81" s="54">
        <v>441</v>
      </c>
      <c r="O81" s="54">
        <v>205.4</v>
      </c>
      <c r="P81" s="54">
        <v>82.6</v>
      </c>
      <c r="Q81" s="54">
        <v>16.059999999999999</v>
      </c>
      <c r="R81" s="54">
        <v>98.1</v>
      </c>
      <c r="S81" s="54">
        <v>24.21</v>
      </c>
      <c r="T81" s="54">
        <v>2.76</v>
      </c>
      <c r="U81" s="54">
        <v>10</v>
      </c>
    </row>
    <row r="82" spans="2:21" x14ac:dyDescent="0.3">
      <c r="B82" s="54">
        <v>20</v>
      </c>
      <c r="C82" s="54">
        <f t="shared" si="4"/>
        <v>293.14999999999998</v>
      </c>
      <c r="D82" s="54">
        <v>5.7290999999999999</v>
      </c>
      <c r="E82" s="54">
        <v>773.4</v>
      </c>
      <c r="F82" s="54">
        <v>5.1500000000000001E-3</v>
      </c>
      <c r="G82" s="54">
        <v>255.87</v>
      </c>
      <c r="H82" s="54">
        <v>407.87</v>
      </c>
      <c r="I82" s="54">
        <v>1.1877</v>
      </c>
      <c r="J82" s="54">
        <v>1.7061999999999999</v>
      </c>
      <c r="K82" s="54">
        <v>4.2640000000000002</v>
      </c>
      <c r="L82" s="54">
        <v>4.5599999999999996</v>
      </c>
      <c r="M82" s="54">
        <v>4.2519999999999998</v>
      </c>
      <c r="N82" s="54">
        <v>338</v>
      </c>
      <c r="O82" s="54">
        <v>196.1</v>
      </c>
      <c r="P82" s="54">
        <v>66.099999999999994</v>
      </c>
      <c r="Q82" s="54">
        <v>18.190000000000001</v>
      </c>
      <c r="R82" s="54">
        <v>85.7</v>
      </c>
      <c r="S82" s="54">
        <v>33.94</v>
      </c>
      <c r="T82" s="54">
        <v>1.2</v>
      </c>
      <c r="U82" s="54">
        <v>20</v>
      </c>
    </row>
    <row r="83" spans="2:21" x14ac:dyDescent="0.3">
      <c r="B83" s="54">
        <v>30</v>
      </c>
      <c r="C83" s="54">
        <f t="shared" si="4"/>
        <v>303.14999999999998</v>
      </c>
      <c r="D83" s="54">
        <v>7.2137000000000002</v>
      </c>
      <c r="E83" s="54">
        <v>593.29999999999995</v>
      </c>
      <c r="F83" s="54">
        <v>2.8999999999999998E-3</v>
      </c>
      <c r="G83" s="54">
        <v>304.55</v>
      </c>
      <c r="H83" s="54">
        <v>365.13</v>
      </c>
      <c r="I83" s="54">
        <v>1.3434999999999999</v>
      </c>
      <c r="J83" s="54">
        <v>1.5432999999999999</v>
      </c>
      <c r="K83" s="54">
        <v>35.340000000000003</v>
      </c>
      <c r="L83" s="54">
        <v>55.82</v>
      </c>
      <c r="M83" s="54">
        <v>36.659999999999997</v>
      </c>
      <c r="N83" s="54">
        <v>177</v>
      </c>
      <c r="O83" s="54">
        <v>171.3</v>
      </c>
      <c r="P83" s="54">
        <v>43.8</v>
      </c>
      <c r="Q83" s="54">
        <v>25.17</v>
      </c>
      <c r="R83" s="54">
        <v>95.4</v>
      </c>
      <c r="S83" s="54">
        <v>98.02</v>
      </c>
      <c r="T83" s="54">
        <v>0.05</v>
      </c>
      <c r="U83" s="54">
        <v>30</v>
      </c>
    </row>
    <row r="84" spans="2:21" ht="15" thickBot="1" x14ac:dyDescent="0.35">
      <c r="B84" s="54" t="s">
        <v>106</v>
      </c>
    </row>
    <row r="85" spans="2:21" ht="30.6" customHeight="1" thickBot="1" x14ac:dyDescent="0.35">
      <c r="G85" s="80" t="s">
        <v>92</v>
      </c>
      <c r="H85" s="78"/>
      <c r="I85" s="78" t="s">
        <v>95</v>
      </c>
      <c r="J85" s="78"/>
      <c r="K85" s="78" t="s">
        <v>96</v>
      </c>
      <c r="L85" s="78"/>
      <c r="M85" s="55"/>
      <c r="N85" s="78" t="s">
        <v>98</v>
      </c>
      <c r="O85" s="78"/>
      <c r="P85" s="78" t="s">
        <v>100</v>
      </c>
      <c r="Q85" s="78"/>
      <c r="R85" s="78" t="s">
        <v>101</v>
      </c>
      <c r="S85" s="79"/>
    </row>
    <row r="86" spans="2:21" ht="51" customHeight="1" thickBot="1" x14ac:dyDescent="0.35">
      <c r="B86" s="52" t="s">
        <v>102</v>
      </c>
      <c r="C86" s="51" t="s">
        <v>41</v>
      </c>
      <c r="D86" s="51" t="s">
        <v>89</v>
      </c>
      <c r="E86" s="51" t="s">
        <v>90</v>
      </c>
      <c r="F86" s="51" t="s">
        <v>91</v>
      </c>
      <c r="G86" s="51" t="s">
        <v>93</v>
      </c>
      <c r="H86" s="51" t="s">
        <v>94</v>
      </c>
      <c r="I86" s="51" t="s">
        <v>93</v>
      </c>
      <c r="J86" s="51" t="s">
        <v>94</v>
      </c>
      <c r="K86" s="51" t="s">
        <v>93</v>
      </c>
      <c r="L86" s="51" t="s">
        <v>94</v>
      </c>
      <c r="M86" s="51" t="s">
        <v>97</v>
      </c>
      <c r="N86" s="51" t="s">
        <v>93</v>
      </c>
      <c r="O86" s="51" t="s">
        <v>94</v>
      </c>
      <c r="P86" s="51" t="s">
        <v>93</v>
      </c>
      <c r="Q86" s="51" t="s">
        <v>94</v>
      </c>
      <c r="R86" s="51" t="s">
        <v>93</v>
      </c>
      <c r="S86" s="51" t="s">
        <v>94</v>
      </c>
      <c r="T86" s="51" t="s">
        <v>99</v>
      </c>
      <c r="U86" s="53" t="s">
        <v>79</v>
      </c>
    </row>
    <row r="87" spans="2:21" x14ac:dyDescent="0.3">
      <c r="B87" s="54">
        <v>-182.46</v>
      </c>
      <c r="C87" s="54">
        <f>B87+273.15</f>
        <v>90.689999999999969</v>
      </c>
      <c r="D87" s="54">
        <v>1.17E-2</v>
      </c>
      <c r="E87" s="54">
        <v>451.5</v>
      </c>
      <c r="F87" s="54">
        <v>3.9881000000000002</v>
      </c>
      <c r="G87" s="54">
        <v>-71.819999999999993</v>
      </c>
      <c r="H87" s="54">
        <v>472.44</v>
      </c>
      <c r="I87" s="54">
        <v>-0.70989999999999998</v>
      </c>
      <c r="J87" s="54">
        <v>5.2911000000000001</v>
      </c>
      <c r="K87" s="54">
        <v>3.3679999999999999</v>
      </c>
      <c r="L87" s="54">
        <v>2.11</v>
      </c>
      <c r="M87" s="54">
        <v>1.341</v>
      </c>
      <c r="N87" s="54">
        <v>1539</v>
      </c>
      <c r="O87" s="54">
        <v>249.1</v>
      </c>
      <c r="P87" s="54">
        <v>204.5</v>
      </c>
      <c r="Q87" s="54">
        <v>3.64</v>
      </c>
      <c r="R87" s="54">
        <v>211.2</v>
      </c>
      <c r="S87" s="54">
        <v>8.85</v>
      </c>
      <c r="T87" s="54">
        <v>18.760000000000002</v>
      </c>
      <c r="U87" s="54">
        <v>-182.46</v>
      </c>
    </row>
    <row r="88" spans="2:21" x14ac:dyDescent="0.3">
      <c r="B88" s="54">
        <v>-180</v>
      </c>
      <c r="C88" s="54">
        <f t="shared" ref="C88:C93" si="5">B88+273.15</f>
        <v>93.149999999999977</v>
      </c>
      <c r="D88" s="54">
        <v>1.5900000000000001E-2</v>
      </c>
      <c r="E88" s="54">
        <v>448.2</v>
      </c>
      <c r="F88" s="54">
        <v>3.0070999999999999</v>
      </c>
      <c r="G88" s="54">
        <v>-63.53</v>
      </c>
      <c r="H88" s="54">
        <v>477.22</v>
      </c>
      <c r="I88" s="54">
        <v>-0.61990000000000001</v>
      </c>
      <c r="J88" s="54">
        <v>5.1852999999999998</v>
      </c>
      <c r="K88" s="54">
        <v>3.3769999999999998</v>
      </c>
      <c r="L88" s="54">
        <v>2.1179999999999999</v>
      </c>
      <c r="M88" s="54">
        <v>1.343</v>
      </c>
      <c r="N88" s="54">
        <v>1516</v>
      </c>
      <c r="O88" s="54">
        <v>252.2</v>
      </c>
      <c r="P88" s="54">
        <v>189.5</v>
      </c>
      <c r="Q88" s="54">
        <v>3.73</v>
      </c>
      <c r="R88" s="54">
        <v>208.3</v>
      </c>
      <c r="S88" s="54">
        <v>9.15</v>
      </c>
      <c r="T88" s="54">
        <v>18.09</v>
      </c>
      <c r="U88" s="54">
        <v>-180</v>
      </c>
    </row>
    <row r="89" spans="2:21" x14ac:dyDescent="0.3">
      <c r="B89" s="54">
        <v>-160</v>
      </c>
      <c r="C89" s="54">
        <f t="shared" si="5"/>
        <v>113.14999999999998</v>
      </c>
      <c r="D89" s="54">
        <v>0.11429</v>
      </c>
      <c r="E89" s="54">
        <v>420.2</v>
      </c>
      <c r="F89" s="54">
        <v>0.49291000000000001</v>
      </c>
      <c r="G89" s="54">
        <v>5.19</v>
      </c>
      <c r="H89" s="54">
        <v>513.28</v>
      </c>
      <c r="I89" s="54">
        <v>4.5900000000000003E-2</v>
      </c>
      <c r="J89" s="54">
        <v>4.5362999999999998</v>
      </c>
      <c r="K89" s="54">
        <v>3.492</v>
      </c>
      <c r="L89" s="54">
        <v>2.2290000000000001</v>
      </c>
      <c r="M89" s="54">
        <v>1.377</v>
      </c>
      <c r="N89" s="54">
        <v>1323</v>
      </c>
      <c r="O89" s="54">
        <v>272.7</v>
      </c>
      <c r="P89" s="54">
        <v>112.9</v>
      </c>
      <c r="Q89" s="54">
        <v>4.5199999999999996</v>
      </c>
      <c r="R89" s="54">
        <v>181.8</v>
      </c>
      <c r="S89" s="54">
        <v>11.79</v>
      </c>
      <c r="T89" s="54">
        <v>12.94</v>
      </c>
      <c r="U89" s="54">
        <v>-160</v>
      </c>
    </row>
    <row r="90" spans="2:21" x14ac:dyDescent="0.3">
      <c r="B90" s="54">
        <v>-140</v>
      </c>
      <c r="C90" s="54">
        <f t="shared" si="5"/>
        <v>133.14999999999998</v>
      </c>
      <c r="D90" s="54">
        <v>0.44177</v>
      </c>
      <c r="E90" s="54">
        <v>388.8</v>
      </c>
      <c r="F90" s="54">
        <v>0.14054</v>
      </c>
      <c r="G90" s="54">
        <v>77.3</v>
      </c>
      <c r="H90" s="54">
        <v>541.38</v>
      </c>
      <c r="I90" s="54">
        <v>0.62570000000000003</v>
      </c>
      <c r="J90" s="54">
        <v>4.1111000000000004</v>
      </c>
      <c r="K90" s="54">
        <v>3.7010000000000001</v>
      </c>
      <c r="L90" s="54">
        <v>2.472</v>
      </c>
      <c r="M90" s="54">
        <v>1.466</v>
      </c>
      <c r="N90" s="54">
        <v>1114</v>
      </c>
      <c r="O90" s="54">
        <v>284.3</v>
      </c>
      <c r="P90" s="54">
        <v>75.2</v>
      </c>
      <c r="Q90" s="54">
        <v>5.4</v>
      </c>
      <c r="R90" s="54">
        <v>153.4</v>
      </c>
      <c r="S90" s="54">
        <v>15.01</v>
      </c>
      <c r="T90" s="54">
        <v>8.43</v>
      </c>
      <c r="U90" s="54">
        <v>-140</v>
      </c>
    </row>
    <row r="91" spans="2:21" x14ac:dyDescent="0.3">
      <c r="B91" s="54">
        <v>-120</v>
      </c>
      <c r="C91" s="54">
        <f t="shared" si="5"/>
        <v>153.14999999999998</v>
      </c>
      <c r="D91" s="54">
        <v>1.1959</v>
      </c>
      <c r="E91" s="54">
        <v>351.4</v>
      </c>
      <c r="F91" s="54">
        <v>5.3150000000000003E-2</v>
      </c>
      <c r="G91" s="54">
        <v>155.58000000000001</v>
      </c>
      <c r="H91" s="54">
        <v>556.42999999999995</v>
      </c>
      <c r="I91" s="54">
        <v>1.1585000000000001</v>
      </c>
      <c r="J91" s="54">
        <v>3.7759</v>
      </c>
      <c r="K91" s="54">
        <v>4.1479999999999997</v>
      </c>
      <c r="L91" s="54">
        <v>3.0379999999999998</v>
      </c>
      <c r="M91" s="54">
        <v>1.694</v>
      </c>
      <c r="N91" s="54">
        <v>882</v>
      </c>
      <c r="O91" s="54">
        <v>285.39999999999998</v>
      </c>
      <c r="P91" s="54">
        <v>52.4</v>
      </c>
      <c r="Q91" s="54">
        <v>6.43</v>
      </c>
      <c r="R91" s="54">
        <v>125</v>
      </c>
      <c r="S91" s="54">
        <v>19.39</v>
      </c>
      <c r="T91" s="54">
        <v>4.6399999999999997</v>
      </c>
      <c r="U91" s="54">
        <v>-120</v>
      </c>
    </row>
    <row r="92" spans="2:21" x14ac:dyDescent="0.3">
      <c r="B92" s="54">
        <v>-100</v>
      </c>
      <c r="C92" s="54">
        <f t="shared" si="5"/>
        <v>173.14999999999998</v>
      </c>
      <c r="D92" s="54">
        <v>2.6040000000000001</v>
      </c>
      <c r="E92" s="54">
        <v>301</v>
      </c>
      <c r="F92" s="54">
        <v>2.2360000000000001E-2</v>
      </c>
      <c r="G92" s="54">
        <v>247.25</v>
      </c>
      <c r="H92" s="54">
        <v>547.55999999999995</v>
      </c>
      <c r="I92" s="54">
        <v>1.6934</v>
      </c>
      <c r="J92" s="54">
        <v>3.4278</v>
      </c>
      <c r="K92" s="54">
        <v>5.5960000000000001</v>
      </c>
      <c r="L92" s="54">
        <v>5.0439999999999996</v>
      </c>
      <c r="M92" s="54">
        <v>2.52</v>
      </c>
      <c r="N92" s="54">
        <v>610</v>
      </c>
      <c r="O92" s="54">
        <v>273.89999999999998</v>
      </c>
      <c r="P92" s="54">
        <v>35.6</v>
      </c>
      <c r="Q92" s="54">
        <v>7.96</v>
      </c>
      <c r="R92" s="54">
        <v>96.1</v>
      </c>
      <c r="S92" s="54">
        <v>27.28</v>
      </c>
      <c r="T92" s="54">
        <v>1.66</v>
      </c>
      <c r="U92" s="54">
        <v>-100</v>
      </c>
    </row>
    <row r="93" spans="2:21" x14ac:dyDescent="0.3">
      <c r="B93" s="54">
        <v>-85</v>
      </c>
      <c r="C93" s="54">
        <f t="shared" si="5"/>
        <v>188.14999999999998</v>
      </c>
      <c r="D93" s="54">
        <v>4.2648000000000001</v>
      </c>
      <c r="E93" s="54">
        <v>227.5</v>
      </c>
      <c r="F93" s="54">
        <v>9.9299999999999996E-3</v>
      </c>
      <c r="G93" s="54">
        <v>349.75</v>
      </c>
      <c r="H93" s="54">
        <v>488.81</v>
      </c>
      <c r="I93" s="54">
        <v>2.2241</v>
      </c>
      <c r="J93" s="54">
        <v>2.9632000000000001</v>
      </c>
      <c r="K93" s="54">
        <v>21.88</v>
      </c>
      <c r="L93" s="54">
        <v>30.57</v>
      </c>
      <c r="M93" s="54">
        <v>12.16</v>
      </c>
      <c r="N93" s="54">
        <v>320</v>
      </c>
      <c r="O93" s="54">
        <v>250.2</v>
      </c>
      <c r="P93" s="54">
        <v>22.3</v>
      </c>
      <c r="Q93" s="54">
        <v>10.95</v>
      </c>
      <c r="R93" s="54">
        <v>77.5</v>
      </c>
      <c r="S93" s="54">
        <v>62.99</v>
      </c>
      <c r="T93" s="54">
        <v>0.13</v>
      </c>
      <c r="U93" s="54">
        <v>-85</v>
      </c>
    </row>
    <row r="97" spans="2:21" ht="15" thickBot="1" x14ac:dyDescent="0.35">
      <c r="B97" s="54" t="s">
        <v>107</v>
      </c>
    </row>
    <row r="98" spans="2:21" ht="15" thickBot="1" x14ac:dyDescent="0.35">
      <c r="G98" s="80" t="s">
        <v>92</v>
      </c>
      <c r="H98" s="78"/>
      <c r="I98" s="78" t="s">
        <v>95</v>
      </c>
      <c r="J98" s="78"/>
      <c r="K98" s="78" t="s">
        <v>96</v>
      </c>
      <c r="L98" s="78"/>
      <c r="M98" s="55"/>
      <c r="N98" s="78" t="s">
        <v>98</v>
      </c>
      <c r="O98" s="78"/>
      <c r="P98" s="78" t="s">
        <v>100</v>
      </c>
      <c r="Q98" s="78"/>
      <c r="R98" s="78" t="s">
        <v>101</v>
      </c>
      <c r="S98" s="79"/>
    </row>
    <row r="99" spans="2:21" ht="58.2" thickBot="1" x14ac:dyDescent="0.35">
      <c r="B99" s="52" t="s">
        <v>102</v>
      </c>
      <c r="C99" s="51" t="s">
        <v>41</v>
      </c>
      <c r="D99" s="51" t="s">
        <v>89</v>
      </c>
      <c r="E99" s="51" t="s">
        <v>90</v>
      </c>
      <c r="F99" s="51" t="s">
        <v>91</v>
      </c>
      <c r="G99" s="51" t="s">
        <v>93</v>
      </c>
      <c r="H99" s="51" t="s">
        <v>94</v>
      </c>
      <c r="I99" s="51" t="s">
        <v>93</v>
      </c>
      <c r="J99" s="51" t="s">
        <v>94</v>
      </c>
      <c r="K99" s="51" t="s">
        <v>93</v>
      </c>
      <c r="L99" s="51" t="s">
        <v>94</v>
      </c>
      <c r="M99" s="51" t="s">
        <v>97</v>
      </c>
      <c r="N99" s="51" t="s">
        <v>93</v>
      </c>
      <c r="O99" s="51" t="s">
        <v>94</v>
      </c>
      <c r="P99" s="51" t="s">
        <v>93</v>
      </c>
      <c r="Q99" s="51" t="s">
        <v>94</v>
      </c>
      <c r="R99" s="51" t="s">
        <v>93</v>
      </c>
      <c r="S99" s="51" t="s">
        <v>94</v>
      </c>
      <c r="T99" s="51" t="s">
        <v>99</v>
      </c>
      <c r="U99" s="53" t="s">
        <v>79</v>
      </c>
    </row>
    <row r="100" spans="2:21" x14ac:dyDescent="0.3">
      <c r="B100" s="54">
        <v>-175</v>
      </c>
      <c r="C100" s="54">
        <f>B100+273.15</f>
        <v>98.149999999999977</v>
      </c>
      <c r="D100" s="54">
        <v>1.0000000000000001E-5</v>
      </c>
      <c r="E100" s="54">
        <v>643</v>
      </c>
      <c r="F100" s="54">
        <v>3649.3</v>
      </c>
      <c r="G100" s="54">
        <v>-201.26</v>
      </c>
      <c r="H100" s="54">
        <v>384.73</v>
      </c>
      <c r="I100" s="54">
        <v>-1.4642999999999999</v>
      </c>
      <c r="J100" s="54">
        <v>4.5060000000000002</v>
      </c>
      <c r="K100" s="54">
        <v>2.2879999999999998</v>
      </c>
      <c r="L100" s="54">
        <v>1.1839999999999999</v>
      </c>
      <c r="M100" s="54">
        <v>1.3049999999999999</v>
      </c>
      <c r="N100" s="54">
        <v>1952</v>
      </c>
      <c r="O100" s="54">
        <v>188.2</v>
      </c>
      <c r="P100" s="54">
        <v>933.9</v>
      </c>
      <c r="Q100" s="54">
        <v>3.26</v>
      </c>
      <c r="R100" s="54">
        <v>249.4</v>
      </c>
      <c r="S100" s="54">
        <v>3.35</v>
      </c>
      <c r="T100" s="54">
        <v>30.35</v>
      </c>
      <c r="U100" s="54">
        <v>-175</v>
      </c>
    </row>
    <row r="101" spans="2:21" x14ac:dyDescent="0.3">
      <c r="B101" s="54">
        <v>-165</v>
      </c>
      <c r="C101" s="54">
        <f t="shared" ref="C101:C121" si="6">B101+273.15</f>
        <v>108.14999999999998</v>
      </c>
      <c r="D101" s="54">
        <v>5.0000000000000002E-5</v>
      </c>
      <c r="E101" s="54">
        <v>632</v>
      </c>
      <c r="F101" s="54">
        <v>555.95000000000005</v>
      </c>
      <c r="G101" s="54">
        <v>-178.48</v>
      </c>
      <c r="H101" s="54">
        <v>396.66</v>
      </c>
      <c r="I101" s="54">
        <v>-1.2433000000000001</v>
      </c>
      <c r="J101" s="54">
        <v>4.0747</v>
      </c>
      <c r="K101" s="54">
        <v>2.2730000000000001</v>
      </c>
      <c r="L101" s="54">
        <v>1.204</v>
      </c>
      <c r="M101" s="54">
        <v>1.298</v>
      </c>
      <c r="N101" s="54">
        <v>1880</v>
      </c>
      <c r="O101" s="54">
        <v>197</v>
      </c>
      <c r="P101" s="54">
        <v>669</v>
      </c>
      <c r="Q101" s="54">
        <v>3.55</v>
      </c>
      <c r="R101" s="54">
        <v>240.8</v>
      </c>
      <c r="S101" s="54">
        <v>3.93</v>
      </c>
      <c r="T101" s="54">
        <v>28.67</v>
      </c>
      <c r="U101" s="54">
        <v>-165</v>
      </c>
    </row>
    <row r="102" spans="2:21" x14ac:dyDescent="0.3">
      <c r="B102" s="54">
        <v>-155</v>
      </c>
      <c r="C102" s="54">
        <f t="shared" si="6"/>
        <v>118.14999999999998</v>
      </c>
      <c r="D102" s="54">
        <v>2.7E-4</v>
      </c>
      <c r="E102" s="54">
        <v>621</v>
      </c>
      <c r="F102" s="54">
        <v>120.95</v>
      </c>
      <c r="G102" s="54">
        <v>-155.72999999999999</v>
      </c>
      <c r="H102" s="54">
        <v>408.76</v>
      </c>
      <c r="I102" s="54">
        <v>-1.0421</v>
      </c>
      <c r="J102" s="54">
        <v>3.7355999999999998</v>
      </c>
      <c r="K102" s="54">
        <v>2.278</v>
      </c>
      <c r="L102" s="54">
        <v>1.226</v>
      </c>
      <c r="M102" s="54">
        <v>1.292</v>
      </c>
      <c r="N102" s="54">
        <v>1808</v>
      </c>
      <c r="O102" s="54">
        <v>205.4</v>
      </c>
      <c r="P102" s="54">
        <v>508.5</v>
      </c>
      <c r="Q102" s="54">
        <v>3.84</v>
      </c>
      <c r="R102" s="54">
        <v>231.6</v>
      </c>
      <c r="S102" s="54">
        <v>4.54</v>
      </c>
      <c r="T102" s="54">
        <v>26.99</v>
      </c>
      <c r="U102" s="54">
        <v>-155</v>
      </c>
    </row>
    <row r="103" spans="2:21" x14ac:dyDescent="0.3">
      <c r="B103" s="54">
        <v>-145</v>
      </c>
      <c r="C103" s="54">
        <f t="shared" si="6"/>
        <v>128.14999999999998</v>
      </c>
      <c r="D103" s="54">
        <v>1.0300000000000001E-3</v>
      </c>
      <c r="E103" s="54">
        <v>609.9</v>
      </c>
      <c r="F103" s="54">
        <v>34.435000000000002</v>
      </c>
      <c r="G103" s="54">
        <v>-132.88999999999999</v>
      </c>
      <c r="H103" s="54">
        <v>421</v>
      </c>
      <c r="I103" s="54">
        <v>-0.85660000000000003</v>
      </c>
      <c r="J103" s="54">
        <v>3.4657</v>
      </c>
      <c r="K103" s="54">
        <v>2.29</v>
      </c>
      <c r="L103" s="54">
        <v>1.2509999999999999</v>
      </c>
      <c r="M103" s="54">
        <v>1.2869999999999999</v>
      </c>
      <c r="N103" s="54">
        <v>1735</v>
      </c>
      <c r="O103" s="54">
        <v>213.3</v>
      </c>
      <c r="P103" s="54">
        <v>403.6</v>
      </c>
      <c r="Q103" s="54">
        <v>4.1399999999999997</v>
      </c>
      <c r="R103" s="54">
        <v>222.1</v>
      </c>
      <c r="S103" s="54">
        <v>5.18</v>
      </c>
      <c r="T103" s="54">
        <v>25.31</v>
      </c>
      <c r="U103" s="54">
        <v>-145</v>
      </c>
    </row>
    <row r="104" spans="2:21" x14ac:dyDescent="0.3">
      <c r="B104" s="54">
        <v>-135</v>
      </c>
      <c r="C104" s="54">
        <f t="shared" si="6"/>
        <v>138.14999999999998</v>
      </c>
      <c r="D104" s="54">
        <v>3.16E-3</v>
      </c>
      <c r="E104" s="54">
        <v>598.70000000000005</v>
      </c>
      <c r="F104" s="54">
        <v>12.06</v>
      </c>
      <c r="G104" s="54">
        <v>-109.9</v>
      </c>
      <c r="H104" s="54">
        <v>433.34</v>
      </c>
      <c r="I104" s="54">
        <v>-0.68389999999999995</v>
      </c>
      <c r="J104" s="54">
        <v>3.2484000000000002</v>
      </c>
      <c r="K104" s="54">
        <v>2.3079999999999998</v>
      </c>
      <c r="L104" s="54">
        <v>1.2789999999999999</v>
      </c>
      <c r="M104" s="54">
        <v>1.282</v>
      </c>
      <c r="N104" s="54">
        <v>1663</v>
      </c>
      <c r="O104" s="54">
        <v>220.7</v>
      </c>
      <c r="P104" s="54">
        <v>330.8</v>
      </c>
      <c r="Q104" s="54">
        <v>4.4400000000000004</v>
      </c>
      <c r="R104" s="54">
        <v>212.4</v>
      </c>
      <c r="S104" s="54">
        <v>5.84</v>
      </c>
      <c r="T104" s="54">
        <v>23.64</v>
      </c>
      <c r="U104" s="54">
        <v>-135</v>
      </c>
    </row>
    <row r="105" spans="2:21" x14ac:dyDescent="0.3">
      <c r="B105" s="54">
        <v>-125</v>
      </c>
      <c r="C105" s="54">
        <f t="shared" si="6"/>
        <v>148.14999999999998</v>
      </c>
      <c r="D105" s="54">
        <v>8.2100000000000003E-3</v>
      </c>
      <c r="E105" s="54">
        <v>587.29999999999995</v>
      </c>
      <c r="F105" s="54">
        <v>4.9668000000000001</v>
      </c>
      <c r="G105" s="54">
        <v>-86.72</v>
      </c>
      <c r="H105" s="54">
        <v>445.71</v>
      </c>
      <c r="I105" s="54">
        <v>-0.52190000000000003</v>
      </c>
      <c r="J105" s="54">
        <v>3.0718999999999999</v>
      </c>
      <c r="K105" s="54">
        <v>2.3279999999999998</v>
      </c>
      <c r="L105" s="54">
        <v>1.3069999999999999</v>
      </c>
      <c r="M105" s="54">
        <v>1.278</v>
      </c>
      <c r="N105" s="54">
        <v>1589</v>
      </c>
      <c r="O105" s="54">
        <v>227.6</v>
      </c>
      <c r="P105" s="54">
        <v>277.8</v>
      </c>
      <c r="Q105" s="54">
        <v>4.74</v>
      </c>
      <c r="R105" s="54">
        <v>202.5</v>
      </c>
      <c r="S105" s="54">
        <v>6.54</v>
      </c>
      <c r="T105" s="54">
        <v>21.98</v>
      </c>
      <c r="U105" s="54">
        <v>-125</v>
      </c>
    </row>
    <row r="106" spans="2:21" x14ac:dyDescent="0.3">
      <c r="B106" s="54">
        <v>-115</v>
      </c>
      <c r="C106" s="54">
        <f t="shared" si="6"/>
        <v>158.14999999999998</v>
      </c>
      <c r="D106" s="54">
        <v>1.8630000000000001E-2</v>
      </c>
      <c r="E106" s="54">
        <v>575.70000000000005</v>
      </c>
      <c r="F106" s="54">
        <v>2.3254000000000001</v>
      </c>
      <c r="G106" s="54">
        <v>-63.31</v>
      </c>
      <c r="H106" s="54">
        <v>458.04</v>
      </c>
      <c r="I106" s="54">
        <v>-0.36909999999999998</v>
      </c>
      <c r="J106" s="54">
        <v>2.9274</v>
      </c>
      <c r="K106" s="54">
        <v>2.3530000000000002</v>
      </c>
      <c r="L106" s="54">
        <v>1.333</v>
      </c>
      <c r="M106" s="54">
        <v>1.2769999999999999</v>
      </c>
      <c r="N106" s="54">
        <v>1515</v>
      </c>
      <c r="O106" s="54">
        <v>234</v>
      </c>
      <c r="P106" s="54">
        <v>237.6</v>
      </c>
      <c r="Q106" s="54">
        <v>5.05</v>
      </c>
      <c r="R106" s="54">
        <v>192.7</v>
      </c>
      <c r="S106" s="54">
        <v>7.28</v>
      </c>
      <c r="T106" s="54">
        <v>20.329999999999998</v>
      </c>
      <c r="U106" s="54">
        <v>-115</v>
      </c>
    </row>
    <row r="107" spans="2:21" x14ac:dyDescent="0.3">
      <c r="B107" s="54">
        <v>-105</v>
      </c>
      <c r="C107" s="54">
        <f t="shared" si="6"/>
        <v>168.14999999999998</v>
      </c>
      <c r="D107" s="54">
        <v>3.7929999999999998E-2</v>
      </c>
      <c r="E107" s="54">
        <v>563.9</v>
      </c>
      <c r="F107" s="54">
        <v>1.206</v>
      </c>
      <c r="G107" s="54">
        <v>-39.619999999999997</v>
      </c>
      <c r="H107" s="54">
        <v>470.2</v>
      </c>
      <c r="I107" s="54">
        <v>-0.22409999999999999</v>
      </c>
      <c r="J107" s="54">
        <v>2.8077999999999999</v>
      </c>
      <c r="K107" s="54">
        <v>2.3809999999999998</v>
      </c>
      <c r="L107" s="54">
        <v>1.3620000000000001</v>
      </c>
      <c r="M107" s="54">
        <v>1.278</v>
      </c>
      <c r="N107" s="54">
        <v>1440</v>
      </c>
      <c r="O107" s="54">
        <v>239.7</v>
      </c>
      <c r="P107" s="54">
        <v>206</v>
      </c>
      <c r="Q107" s="54">
        <v>5.36</v>
      </c>
      <c r="R107" s="54">
        <v>182.8</v>
      </c>
      <c r="S107" s="54">
        <v>8.07</v>
      </c>
      <c r="T107" s="54">
        <v>18.690000000000001</v>
      </c>
      <c r="U107" s="54">
        <v>-105</v>
      </c>
    </row>
    <row r="108" spans="2:21" x14ac:dyDescent="0.3">
      <c r="B108" s="54">
        <v>-95</v>
      </c>
      <c r="C108" s="54">
        <f t="shared" si="6"/>
        <v>178.14999999999998</v>
      </c>
      <c r="D108" s="54">
        <v>7.0680000000000007E-2</v>
      </c>
      <c r="E108" s="54">
        <v>551.79999999999995</v>
      </c>
      <c r="F108" s="54">
        <v>0.67900000000000005</v>
      </c>
      <c r="G108" s="54">
        <v>-15.61</v>
      </c>
      <c r="H108" s="54">
        <v>482.04</v>
      </c>
      <c r="I108" s="54">
        <v>-8.5800000000000001E-2</v>
      </c>
      <c r="J108" s="54">
        <v>2.7075999999999998</v>
      </c>
      <c r="K108" s="54">
        <v>2.415</v>
      </c>
      <c r="L108" s="54">
        <v>1.401</v>
      </c>
      <c r="M108" s="54">
        <v>1.282</v>
      </c>
      <c r="N108" s="54">
        <v>1365</v>
      </c>
      <c r="O108" s="54">
        <v>244.7</v>
      </c>
      <c r="P108" s="54">
        <v>180.4</v>
      </c>
      <c r="Q108" s="54">
        <v>5.68</v>
      </c>
      <c r="R108" s="54">
        <v>173.1</v>
      </c>
      <c r="S108" s="54">
        <v>8.92</v>
      </c>
      <c r="T108" s="54">
        <v>17.07</v>
      </c>
      <c r="U108" s="54">
        <v>-95</v>
      </c>
    </row>
    <row r="109" spans="2:21" x14ac:dyDescent="0.3">
      <c r="B109" s="54">
        <v>-85</v>
      </c>
      <c r="C109" s="54">
        <f t="shared" si="6"/>
        <v>188.14999999999998</v>
      </c>
      <c r="D109" s="54">
        <v>0.12243</v>
      </c>
      <c r="E109" s="54">
        <v>539.29999999999995</v>
      </c>
      <c r="F109" s="54">
        <v>0.40855999999999998</v>
      </c>
      <c r="G109" s="54">
        <v>8.7899999999999991</v>
      </c>
      <c r="H109" s="54">
        <v>493.42</v>
      </c>
      <c r="I109" s="54">
        <v>4.6899999999999997E-2</v>
      </c>
      <c r="J109" s="54">
        <v>2.6227</v>
      </c>
      <c r="K109" s="54">
        <v>2.4550000000000001</v>
      </c>
      <c r="L109" s="54">
        <v>1.454</v>
      </c>
      <c r="M109" s="54">
        <v>1.29</v>
      </c>
      <c r="N109" s="54">
        <v>1288</v>
      </c>
      <c r="O109" s="54">
        <v>248.8</v>
      </c>
      <c r="P109" s="54">
        <v>159.19999999999999</v>
      </c>
      <c r="Q109" s="54">
        <v>6</v>
      </c>
      <c r="R109" s="54">
        <v>163.6</v>
      </c>
      <c r="S109" s="54">
        <v>9.83</v>
      </c>
      <c r="T109" s="54">
        <v>15.46</v>
      </c>
      <c r="U109" s="54">
        <v>-85</v>
      </c>
    </row>
    <row r="110" spans="2:21" x14ac:dyDescent="0.3">
      <c r="B110" s="54">
        <v>-76</v>
      </c>
      <c r="C110" s="54">
        <f t="shared" si="6"/>
        <v>197.14999999999998</v>
      </c>
      <c r="D110" s="54">
        <v>0.19055</v>
      </c>
      <c r="E110" s="54">
        <v>527.70000000000005</v>
      </c>
      <c r="F110" s="54">
        <v>0.27094000000000001</v>
      </c>
      <c r="G110" s="54">
        <v>31.13</v>
      </c>
      <c r="H110" s="54">
        <v>503.2</v>
      </c>
      <c r="I110" s="54">
        <v>0.1623</v>
      </c>
      <c r="J110" s="54">
        <v>2.5567000000000002</v>
      </c>
      <c r="K110" s="54">
        <v>2.4969999999999999</v>
      </c>
      <c r="L110" s="54">
        <v>1.5149999999999999</v>
      </c>
      <c r="M110" s="54">
        <v>1.3</v>
      </c>
      <c r="N110" s="54">
        <v>1218</v>
      </c>
      <c r="O110" s="54">
        <v>251.6</v>
      </c>
      <c r="P110" s="54">
        <v>143</v>
      </c>
      <c r="Q110" s="54">
        <v>6.3</v>
      </c>
      <c r="R110" s="54">
        <v>155.19999999999999</v>
      </c>
      <c r="S110" s="54">
        <v>10.72</v>
      </c>
      <c r="T110" s="54">
        <v>14.04</v>
      </c>
      <c r="U110" s="54">
        <v>-76</v>
      </c>
    </row>
    <row r="111" spans="2:21" x14ac:dyDescent="0.3">
      <c r="B111" s="54">
        <v>-66</v>
      </c>
      <c r="C111" s="54">
        <f t="shared" si="6"/>
        <v>207.14999999999998</v>
      </c>
      <c r="D111" s="54">
        <v>0.29668</v>
      </c>
      <c r="E111" s="54">
        <v>514.4</v>
      </c>
      <c r="F111" s="54">
        <v>0.17909</v>
      </c>
      <c r="G111" s="54">
        <v>56.48</v>
      </c>
      <c r="H111" s="54">
        <v>513.44000000000005</v>
      </c>
      <c r="I111" s="54">
        <v>0.28670000000000001</v>
      </c>
      <c r="J111" s="54">
        <v>2.4925999999999999</v>
      </c>
      <c r="K111" s="54">
        <v>2.5539999999999998</v>
      </c>
      <c r="L111" s="54">
        <v>1.5960000000000001</v>
      </c>
      <c r="M111" s="54">
        <v>1.3149999999999999</v>
      </c>
      <c r="N111" s="54">
        <v>1140</v>
      </c>
      <c r="O111" s="54">
        <v>253.6</v>
      </c>
      <c r="P111" s="54">
        <v>127.3</v>
      </c>
      <c r="Q111" s="54">
        <v>6.63</v>
      </c>
      <c r="R111" s="54">
        <v>146</v>
      </c>
      <c r="S111" s="54">
        <v>11.79</v>
      </c>
      <c r="T111" s="54">
        <v>12.47</v>
      </c>
      <c r="U111" s="54">
        <v>-66</v>
      </c>
    </row>
    <row r="112" spans="2:21" x14ac:dyDescent="0.3">
      <c r="B112" s="54">
        <v>-56</v>
      </c>
      <c r="C112" s="54">
        <f t="shared" si="6"/>
        <v>217.14999999999998</v>
      </c>
      <c r="D112" s="54">
        <v>0.44223000000000001</v>
      </c>
      <c r="E112" s="54">
        <v>500.4</v>
      </c>
      <c r="F112" s="54">
        <v>0.12279</v>
      </c>
      <c r="G112" s="54">
        <v>82.47</v>
      </c>
      <c r="H112" s="54">
        <v>522.92999999999995</v>
      </c>
      <c r="I112" s="54">
        <v>0.4078</v>
      </c>
      <c r="J112" s="54">
        <v>2.4361999999999999</v>
      </c>
      <c r="K112" s="54">
        <v>2.6230000000000002</v>
      </c>
      <c r="L112" s="54">
        <v>1.6910000000000001</v>
      </c>
      <c r="M112" s="54">
        <v>1.3360000000000001</v>
      </c>
      <c r="N112" s="54">
        <v>1060</v>
      </c>
      <c r="O112" s="54">
        <v>254.6</v>
      </c>
      <c r="P112" s="54">
        <v>113.6</v>
      </c>
      <c r="Q112" s="54">
        <v>6.99</v>
      </c>
      <c r="R112" s="54">
        <v>137.1</v>
      </c>
      <c r="S112" s="54">
        <v>12.96</v>
      </c>
      <c r="T112" s="54">
        <v>10.94</v>
      </c>
      <c r="U112" s="54">
        <v>-56</v>
      </c>
    </row>
    <row r="113" spans="2:21" x14ac:dyDescent="0.3">
      <c r="B113" s="54">
        <v>-46</v>
      </c>
      <c r="C113" s="54">
        <f t="shared" si="6"/>
        <v>227.14999999999998</v>
      </c>
      <c r="D113" s="54">
        <v>0.63529000000000002</v>
      </c>
      <c r="E113" s="54">
        <v>485.7</v>
      </c>
      <c r="F113" s="54">
        <v>8.6709999999999995E-2</v>
      </c>
      <c r="G113" s="54">
        <v>109.22</v>
      </c>
      <c r="H113" s="54">
        <v>531.52</v>
      </c>
      <c r="I113" s="54">
        <v>0.52649999999999997</v>
      </c>
      <c r="J113" s="54">
        <v>2.3856000000000002</v>
      </c>
      <c r="K113" s="54">
        <v>2.7069999999999999</v>
      </c>
      <c r="L113" s="54">
        <v>1.8</v>
      </c>
      <c r="M113" s="54">
        <v>1.3660000000000001</v>
      </c>
      <c r="N113" s="54">
        <v>979</v>
      </c>
      <c r="O113" s="54">
        <v>254.4</v>
      </c>
      <c r="P113" s="54">
        <v>101.5</v>
      </c>
      <c r="Q113" s="54">
        <v>7.36</v>
      </c>
      <c r="R113" s="54">
        <v>128.4</v>
      </c>
      <c r="S113" s="54">
        <v>14.26</v>
      </c>
      <c r="T113" s="54">
        <v>9.44</v>
      </c>
      <c r="U113" s="54">
        <v>-46</v>
      </c>
    </row>
    <row r="114" spans="2:21" x14ac:dyDescent="0.3">
      <c r="B114" s="54">
        <v>-36</v>
      </c>
      <c r="C114" s="54">
        <f t="shared" si="6"/>
        <v>237.14999999999998</v>
      </c>
      <c r="D114" s="54">
        <v>0.88432999999999995</v>
      </c>
      <c r="E114" s="54">
        <v>470</v>
      </c>
      <c r="F114" s="54">
        <v>6.2689999999999996E-2</v>
      </c>
      <c r="G114" s="54">
        <v>136.91</v>
      </c>
      <c r="H114" s="54">
        <v>539</v>
      </c>
      <c r="I114" s="54">
        <v>0.64349999999999996</v>
      </c>
      <c r="J114" s="54">
        <v>2.339</v>
      </c>
      <c r="K114" s="54">
        <v>2.8119999999999998</v>
      </c>
      <c r="L114" s="54">
        <v>1.9319999999999999</v>
      </c>
      <c r="M114" s="54">
        <v>1.4079999999999999</v>
      </c>
      <c r="N114" s="54">
        <v>897</v>
      </c>
      <c r="O114" s="54">
        <v>252.8</v>
      </c>
      <c r="P114" s="54">
        <v>90.7</v>
      </c>
      <c r="Q114" s="54">
        <v>7.76</v>
      </c>
      <c r="R114" s="54">
        <v>119.9</v>
      </c>
      <c r="S114" s="54">
        <v>15.73</v>
      </c>
      <c r="T114" s="54">
        <v>7.97</v>
      </c>
      <c r="U114" s="54">
        <v>-36</v>
      </c>
    </row>
    <row r="115" spans="2:21" x14ac:dyDescent="0.3">
      <c r="B115" s="54">
        <v>-26</v>
      </c>
      <c r="C115" s="54">
        <f t="shared" si="6"/>
        <v>247.14999999999998</v>
      </c>
      <c r="D115" s="54">
        <v>1.1981999999999999</v>
      </c>
      <c r="E115" s="54">
        <v>453.1</v>
      </c>
      <c r="F115" s="54">
        <v>4.614E-2</v>
      </c>
      <c r="G115" s="54">
        <v>165.72</v>
      </c>
      <c r="H115" s="54">
        <v>545.1</v>
      </c>
      <c r="I115" s="54">
        <v>0.75970000000000004</v>
      </c>
      <c r="J115" s="54">
        <v>2.2947000000000002</v>
      </c>
      <c r="K115" s="54">
        <v>2.948</v>
      </c>
      <c r="L115" s="54">
        <v>2.1019999999999999</v>
      </c>
      <c r="M115" s="54">
        <v>1.4690000000000001</v>
      </c>
      <c r="N115" s="54">
        <v>813</v>
      </c>
      <c r="O115" s="54">
        <v>249.9</v>
      </c>
      <c r="P115" s="54">
        <v>80.8</v>
      </c>
      <c r="Q115" s="54">
        <v>8.1999999999999993</v>
      </c>
      <c r="R115" s="54">
        <v>111.6</v>
      </c>
      <c r="S115" s="54">
        <v>17.399999999999999</v>
      </c>
      <c r="T115" s="54">
        <v>6.55</v>
      </c>
      <c r="U115" s="54">
        <v>-26</v>
      </c>
    </row>
    <row r="116" spans="2:21" x14ac:dyDescent="0.3">
      <c r="B116" s="54">
        <v>-16</v>
      </c>
      <c r="C116" s="54">
        <f t="shared" si="6"/>
        <v>257.14999999999998</v>
      </c>
      <c r="D116" s="54">
        <v>1.5863</v>
      </c>
      <c r="E116" s="54">
        <v>434.7</v>
      </c>
      <c r="F116" s="54">
        <v>3.4389999999999997E-2</v>
      </c>
      <c r="G116" s="54">
        <v>195.95</v>
      </c>
      <c r="H116" s="54">
        <v>549.41</v>
      </c>
      <c r="I116" s="54">
        <v>0.87609999999999999</v>
      </c>
      <c r="J116" s="54">
        <v>2.2507000000000001</v>
      </c>
      <c r="K116" s="54">
        <v>3.13</v>
      </c>
      <c r="L116" s="54">
        <v>2.3340000000000001</v>
      </c>
      <c r="M116" s="54">
        <v>1.5609999999999999</v>
      </c>
      <c r="N116" s="54">
        <v>726</v>
      </c>
      <c r="O116" s="54">
        <v>245.4</v>
      </c>
      <c r="P116" s="54">
        <v>71.8</v>
      </c>
      <c r="Q116" s="54">
        <v>8.7100000000000009</v>
      </c>
      <c r="R116" s="54">
        <v>103.5</v>
      </c>
      <c r="S116" s="54">
        <v>19.38</v>
      </c>
      <c r="T116" s="54">
        <v>5.18</v>
      </c>
      <c r="U116" s="54">
        <v>-16</v>
      </c>
    </row>
    <row r="117" spans="2:21" x14ac:dyDescent="0.3">
      <c r="B117" s="54">
        <v>-6</v>
      </c>
      <c r="C117" s="54">
        <f t="shared" si="6"/>
        <v>267.14999999999998</v>
      </c>
      <c r="D117" s="54">
        <v>2.0585</v>
      </c>
      <c r="E117" s="54">
        <v>414.1</v>
      </c>
      <c r="F117" s="54">
        <v>2.579E-2</v>
      </c>
      <c r="G117" s="54">
        <v>228.02</v>
      </c>
      <c r="H117" s="54">
        <v>551.35</v>
      </c>
      <c r="I117" s="54">
        <v>0.99419999999999997</v>
      </c>
      <c r="J117" s="54">
        <v>2.2044999999999999</v>
      </c>
      <c r="K117" s="54">
        <v>3.3929999999999998</v>
      </c>
      <c r="L117" s="54">
        <v>2.681</v>
      </c>
      <c r="M117" s="54">
        <v>1.706</v>
      </c>
      <c r="N117" s="54">
        <v>635</v>
      </c>
      <c r="O117" s="54">
        <v>239.2</v>
      </c>
      <c r="P117" s="54">
        <v>63.3</v>
      </c>
      <c r="Q117" s="54">
        <v>9.33</v>
      </c>
      <c r="R117" s="54">
        <v>95.6</v>
      </c>
      <c r="S117" s="54">
        <v>21.84</v>
      </c>
      <c r="T117" s="54">
        <v>3.88</v>
      </c>
      <c r="U117" s="54">
        <v>-6</v>
      </c>
    </row>
    <row r="118" spans="2:21" x14ac:dyDescent="0.3">
      <c r="B118" s="54">
        <v>5</v>
      </c>
      <c r="C118" s="54">
        <f t="shared" si="6"/>
        <v>278.14999999999998</v>
      </c>
      <c r="D118" s="54">
        <v>2.6882999999999999</v>
      </c>
      <c r="E118" s="54">
        <v>387.7</v>
      </c>
      <c r="F118" s="54">
        <v>1.874E-2</v>
      </c>
      <c r="G118" s="54">
        <v>266.27</v>
      </c>
      <c r="H118" s="54">
        <v>549.46</v>
      </c>
      <c r="I118" s="54">
        <v>1.1287</v>
      </c>
      <c r="J118" s="54">
        <v>2.1467999999999998</v>
      </c>
      <c r="K118" s="54">
        <v>3.871</v>
      </c>
      <c r="L118" s="54">
        <v>3.3519999999999999</v>
      </c>
      <c r="M118" s="54">
        <v>2.0009999999999999</v>
      </c>
      <c r="N118" s="54">
        <v>531</v>
      </c>
      <c r="O118" s="54">
        <v>229.9</v>
      </c>
      <c r="P118" s="54">
        <v>54.3</v>
      </c>
      <c r="Q118" s="54">
        <v>10.199999999999999</v>
      </c>
      <c r="R118" s="54">
        <v>86.9</v>
      </c>
      <c r="S118" s="54">
        <v>25.53</v>
      </c>
      <c r="T118" s="54">
        <v>2.54</v>
      </c>
      <c r="U118" s="54">
        <v>5</v>
      </c>
    </row>
    <row r="119" spans="2:21" x14ac:dyDescent="0.3">
      <c r="B119" s="54">
        <v>15</v>
      </c>
      <c r="C119" s="54">
        <f t="shared" si="6"/>
        <v>288.14999999999998</v>
      </c>
      <c r="D119" s="54">
        <v>3.3755000000000002</v>
      </c>
      <c r="E119" s="54">
        <v>357.9</v>
      </c>
      <c r="F119" s="54">
        <v>1.3769999999999999E-2</v>
      </c>
      <c r="G119" s="54">
        <v>305.36</v>
      </c>
      <c r="H119" s="54">
        <v>541.71</v>
      </c>
      <c r="I119" s="54">
        <v>1.2602</v>
      </c>
      <c r="J119" s="54">
        <v>2.0804</v>
      </c>
      <c r="K119" s="54">
        <v>4.7729999999999997</v>
      </c>
      <c r="L119" s="54">
        <v>4.7130000000000001</v>
      </c>
      <c r="M119" s="54">
        <v>2.6110000000000002</v>
      </c>
      <c r="N119" s="54">
        <v>427</v>
      </c>
      <c r="O119" s="54">
        <v>218.9</v>
      </c>
      <c r="P119" s="54">
        <v>46.2</v>
      </c>
      <c r="Q119" s="54">
        <v>11.34</v>
      </c>
      <c r="R119" s="54">
        <v>79</v>
      </c>
      <c r="S119" s="54">
        <v>30.9</v>
      </c>
      <c r="T119" s="54">
        <v>1.43</v>
      </c>
      <c r="U119" s="54">
        <v>15</v>
      </c>
    </row>
    <row r="120" spans="2:21" x14ac:dyDescent="0.3">
      <c r="B120" s="54">
        <v>25</v>
      </c>
      <c r="C120" s="54">
        <f t="shared" si="6"/>
        <v>298.14999999999998</v>
      </c>
      <c r="D120" s="54">
        <v>4.1902999999999997</v>
      </c>
      <c r="E120" s="54">
        <v>315</v>
      </c>
      <c r="F120" s="54">
        <v>9.5200000000000007E-3</v>
      </c>
      <c r="G120" s="54">
        <v>353.26</v>
      </c>
      <c r="H120" s="54">
        <v>521.20000000000005</v>
      </c>
      <c r="I120" s="54">
        <v>1.4152</v>
      </c>
      <c r="J120" s="54">
        <v>1.9784999999999999</v>
      </c>
      <c r="K120" s="54">
        <v>8.0500000000000007</v>
      </c>
      <c r="L120" s="54">
        <v>10.02</v>
      </c>
      <c r="M120" s="54">
        <v>4.96</v>
      </c>
      <c r="N120" s="54">
        <v>302</v>
      </c>
      <c r="O120" s="54">
        <v>204.1</v>
      </c>
      <c r="P120" s="54">
        <v>37</v>
      </c>
      <c r="Q120" s="54">
        <v>13.38</v>
      </c>
      <c r="R120" s="54">
        <v>72</v>
      </c>
      <c r="S120" s="54">
        <v>42.79</v>
      </c>
      <c r="T120" s="54">
        <v>0.48</v>
      </c>
      <c r="U120" s="54">
        <v>25</v>
      </c>
    </row>
    <row r="121" spans="2:21" x14ac:dyDescent="0.3">
      <c r="B121" s="54">
        <v>30</v>
      </c>
      <c r="C121" s="54">
        <f t="shared" si="6"/>
        <v>303.14999999999998</v>
      </c>
      <c r="D121" s="54">
        <v>4.6551</v>
      </c>
      <c r="E121" s="54">
        <v>276.3</v>
      </c>
      <c r="F121" s="54">
        <v>7.2300000000000003E-3</v>
      </c>
      <c r="G121" s="54">
        <v>388.24</v>
      </c>
      <c r="H121" s="54">
        <v>494.95</v>
      </c>
      <c r="I121" s="54">
        <v>1.5263</v>
      </c>
      <c r="J121" s="54">
        <v>1.8783000000000001</v>
      </c>
      <c r="K121" s="54">
        <v>21.69</v>
      </c>
      <c r="L121" s="54">
        <v>32.79</v>
      </c>
      <c r="M121" s="54">
        <v>14.35</v>
      </c>
      <c r="N121" s="54">
        <v>220</v>
      </c>
      <c r="O121" s="54">
        <v>192</v>
      </c>
      <c r="P121" s="54">
        <v>30.6</v>
      </c>
      <c r="Q121" s="54">
        <v>15.75</v>
      </c>
      <c r="R121" s="54">
        <v>74.900000000000006</v>
      </c>
      <c r="S121" s="54">
        <v>64.069999999999993</v>
      </c>
      <c r="T121" s="54">
        <v>0.11</v>
      </c>
      <c r="U121" s="54">
        <v>30</v>
      </c>
    </row>
    <row r="123" spans="2:21" ht="15" thickBot="1" x14ac:dyDescent="0.35">
      <c r="B123" s="54" t="s">
        <v>108</v>
      </c>
    </row>
    <row r="124" spans="2:21" ht="15" thickBot="1" x14ac:dyDescent="0.35">
      <c r="G124" s="80" t="s">
        <v>92</v>
      </c>
      <c r="H124" s="78"/>
      <c r="I124" s="78" t="s">
        <v>95</v>
      </c>
      <c r="J124" s="78"/>
      <c r="K124" s="78" t="s">
        <v>96</v>
      </c>
      <c r="L124" s="78"/>
      <c r="M124" s="55"/>
      <c r="N124" s="78" t="s">
        <v>98</v>
      </c>
      <c r="O124" s="78"/>
      <c r="P124" s="78" t="s">
        <v>100</v>
      </c>
      <c r="Q124" s="78"/>
      <c r="R124" s="78" t="s">
        <v>101</v>
      </c>
      <c r="S124" s="79"/>
    </row>
    <row r="125" spans="2:21" ht="58.2" thickBot="1" x14ac:dyDescent="0.35">
      <c r="B125" s="52" t="s">
        <v>102</v>
      </c>
      <c r="C125" s="51" t="s">
        <v>41</v>
      </c>
      <c r="D125" s="51" t="s">
        <v>89</v>
      </c>
      <c r="E125" s="51" t="s">
        <v>90</v>
      </c>
      <c r="F125" s="51" t="s">
        <v>91</v>
      </c>
      <c r="G125" s="51" t="s">
        <v>93</v>
      </c>
      <c r="H125" s="51" t="s">
        <v>94</v>
      </c>
      <c r="I125" s="51" t="s">
        <v>93</v>
      </c>
      <c r="J125" s="51" t="s">
        <v>94</v>
      </c>
      <c r="K125" s="51" t="s">
        <v>93</v>
      </c>
      <c r="L125" s="51" t="s">
        <v>94</v>
      </c>
      <c r="M125" s="51" t="s">
        <v>97</v>
      </c>
      <c r="N125" s="51" t="s">
        <v>93</v>
      </c>
      <c r="O125" s="51" t="s">
        <v>94</v>
      </c>
      <c r="P125" s="51" t="s">
        <v>93</v>
      </c>
      <c r="Q125" s="51" t="s">
        <v>94</v>
      </c>
      <c r="R125" s="51" t="s">
        <v>93</v>
      </c>
      <c r="S125" s="51" t="s">
        <v>94</v>
      </c>
      <c r="T125" s="51" t="s">
        <v>99</v>
      </c>
      <c r="U125" s="53" t="s">
        <v>79</v>
      </c>
    </row>
    <row r="126" spans="2:21" x14ac:dyDescent="0.3">
      <c r="B126" s="54">
        <v>-150</v>
      </c>
      <c r="C126" s="54">
        <f>B126+273.15</f>
        <v>123.14999999999998</v>
      </c>
      <c r="D126" s="54">
        <v>1.0000000000000001E-5</v>
      </c>
      <c r="E126" s="54">
        <v>694.6</v>
      </c>
      <c r="F126" s="54">
        <v>4316.3999999999996</v>
      </c>
      <c r="G126" s="54">
        <v>-123.78</v>
      </c>
      <c r="H126" s="54">
        <v>402.06</v>
      </c>
      <c r="I126" s="54">
        <v>-0.69030000000000002</v>
      </c>
      <c r="J126" s="54">
        <v>3.5796000000000001</v>
      </c>
      <c r="K126" s="54">
        <v>1.962</v>
      </c>
      <c r="L126" s="54">
        <v>1.02</v>
      </c>
      <c r="M126" s="54">
        <v>1.2270000000000001</v>
      </c>
      <c r="N126" s="54">
        <v>1880</v>
      </c>
      <c r="O126" s="54">
        <v>168.8</v>
      </c>
      <c r="P126" s="54">
        <v>1343</v>
      </c>
      <c r="Q126" s="54">
        <v>3.55</v>
      </c>
      <c r="R126" s="54">
        <v>192.9</v>
      </c>
      <c r="S126" s="54">
        <v>3.68</v>
      </c>
      <c r="T126" s="54">
        <v>31.84</v>
      </c>
      <c r="U126" s="54">
        <v>-150</v>
      </c>
    </row>
    <row r="127" spans="2:21" x14ac:dyDescent="0.3">
      <c r="B127" s="54">
        <v>-130</v>
      </c>
      <c r="C127" s="54">
        <f t="shared" ref="C127:C137" si="7">B127+273.15</f>
        <v>143.14999999999998</v>
      </c>
      <c r="D127" s="54">
        <v>1.2E-4</v>
      </c>
      <c r="E127" s="54">
        <v>674.4</v>
      </c>
      <c r="F127" s="54">
        <v>223.53</v>
      </c>
      <c r="G127" s="54">
        <v>-84.23</v>
      </c>
      <c r="H127" s="54">
        <v>423.12</v>
      </c>
      <c r="I127" s="54">
        <v>-0.39290000000000003</v>
      </c>
      <c r="J127" s="54">
        <v>3.1514000000000002</v>
      </c>
      <c r="K127" s="54">
        <v>1.994</v>
      </c>
      <c r="L127" s="54">
        <v>1.087</v>
      </c>
      <c r="M127" s="54">
        <v>1.21</v>
      </c>
      <c r="N127" s="54">
        <v>1745</v>
      </c>
      <c r="O127" s="54">
        <v>180.7</v>
      </c>
      <c r="P127" s="54">
        <v>761.7</v>
      </c>
      <c r="Q127" s="54">
        <v>4.05</v>
      </c>
      <c r="R127" s="54">
        <v>182.2</v>
      </c>
      <c r="S127" s="54">
        <v>4.9000000000000004</v>
      </c>
      <c r="T127" s="54">
        <v>28.76</v>
      </c>
      <c r="U127" s="54">
        <v>-130</v>
      </c>
    </row>
    <row r="128" spans="2:21" x14ac:dyDescent="0.3">
      <c r="B128" s="54">
        <v>-110</v>
      </c>
      <c r="C128" s="54">
        <f t="shared" si="7"/>
        <v>163.14999999999998</v>
      </c>
      <c r="D128" s="54">
        <v>1.16E-3</v>
      </c>
      <c r="E128" s="54">
        <v>654</v>
      </c>
      <c r="F128" s="54">
        <v>26.385999999999999</v>
      </c>
      <c r="G128" s="54">
        <v>-43.99</v>
      </c>
      <c r="H128" s="54">
        <v>445.38</v>
      </c>
      <c r="I128" s="54">
        <v>-0.1298</v>
      </c>
      <c r="J128" s="54">
        <v>2.8696999999999999</v>
      </c>
      <c r="K128" s="54">
        <v>2.032</v>
      </c>
      <c r="L128" s="54">
        <v>1.151</v>
      </c>
      <c r="M128" s="54">
        <v>1.1970000000000001</v>
      </c>
      <c r="N128" s="54">
        <v>1612</v>
      </c>
      <c r="O128" s="54">
        <v>191.7</v>
      </c>
      <c r="P128" s="54">
        <v>505</v>
      </c>
      <c r="Q128" s="54">
        <v>4.5599999999999996</v>
      </c>
      <c r="R128" s="54">
        <v>170.4</v>
      </c>
      <c r="S128" s="54">
        <v>6.23</v>
      </c>
      <c r="T128" s="54">
        <v>25.73</v>
      </c>
      <c r="U128" s="54">
        <v>-110</v>
      </c>
    </row>
    <row r="129" spans="2:21" x14ac:dyDescent="0.3">
      <c r="B129" s="54">
        <v>-90</v>
      </c>
      <c r="C129" s="54">
        <f t="shared" si="7"/>
        <v>183.14999999999998</v>
      </c>
      <c r="D129" s="54">
        <v>6.45E-3</v>
      </c>
      <c r="E129" s="54">
        <v>633.29999999999995</v>
      </c>
      <c r="F129" s="54">
        <v>5.33</v>
      </c>
      <c r="G129" s="54">
        <v>-2.9</v>
      </c>
      <c r="H129" s="54">
        <v>468.58</v>
      </c>
      <c r="I129" s="54">
        <v>0.1077</v>
      </c>
      <c r="J129" s="54">
        <v>2.6819999999999999</v>
      </c>
      <c r="K129" s="54">
        <v>2.0779999999999998</v>
      </c>
      <c r="L129" s="54">
        <v>1.22</v>
      </c>
      <c r="M129" s="54">
        <v>1.1879999999999999</v>
      </c>
      <c r="N129" s="54">
        <v>1478</v>
      </c>
      <c r="O129" s="54">
        <v>201.5</v>
      </c>
      <c r="P129" s="54">
        <v>364.5</v>
      </c>
      <c r="Q129" s="54">
        <v>5.08</v>
      </c>
      <c r="R129" s="54">
        <v>158.19999999999999</v>
      </c>
      <c r="S129" s="54">
        <v>7.67</v>
      </c>
      <c r="T129" s="54">
        <v>22.74</v>
      </c>
      <c r="U129" s="54">
        <v>-90</v>
      </c>
    </row>
    <row r="130" spans="2:21" x14ac:dyDescent="0.3">
      <c r="B130" s="54">
        <v>-70</v>
      </c>
      <c r="C130" s="54">
        <f t="shared" si="7"/>
        <v>203.14999999999998</v>
      </c>
      <c r="D130" s="54">
        <v>2.4400000000000002E-2</v>
      </c>
      <c r="E130" s="54">
        <v>612</v>
      </c>
      <c r="F130" s="54">
        <v>1.5487</v>
      </c>
      <c r="G130" s="54">
        <v>39.25</v>
      </c>
      <c r="H130" s="54">
        <v>492.41</v>
      </c>
      <c r="I130" s="54">
        <v>0.32590000000000002</v>
      </c>
      <c r="J130" s="54">
        <v>2.5566</v>
      </c>
      <c r="K130" s="54">
        <v>2.137</v>
      </c>
      <c r="L130" s="54">
        <v>1.3</v>
      </c>
      <c r="M130" s="54">
        <v>1.1819999999999999</v>
      </c>
      <c r="N130" s="54">
        <v>1345</v>
      </c>
      <c r="O130" s="54">
        <v>209.9</v>
      </c>
      <c r="P130" s="54">
        <v>276.39999999999998</v>
      </c>
      <c r="Q130" s="54">
        <v>5.6</v>
      </c>
      <c r="R130" s="54">
        <v>145.9</v>
      </c>
      <c r="S130" s="54">
        <v>9.2200000000000006</v>
      </c>
      <c r="T130" s="54">
        <v>19.809999999999999</v>
      </c>
      <c r="U130" s="54">
        <v>-70</v>
      </c>
    </row>
    <row r="131" spans="2:21" x14ac:dyDescent="0.3">
      <c r="B131" s="54">
        <v>-50</v>
      </c>
      <c r="C131" s="54">
        <f t="shared" si="7"/>
        <v>223.14999999999998</v>
      </c>
      <c r="D131" s="54">
        <v>7.0569999999999994E-2</v>
      </c>
      <c r="E131" s="54">
        <v>589.9</v>
      </c>
      <c r="F131" s="54">
        <v>0.57904999999999995</v>
      </c>
      <c r="G131" s="54">
        <v>82.75</v>
      </c>
      <c r="H131" s="54">
        <v>516.48</v>
      </c>
      <c r="I131" s="54">
        <v>0.52980000000000005</v>
      </c>
      <c r="J131" s="54">
        <v>2.4733999999999998</v>
      </c>
      <c r="K131" s="54">
        <v>2.2120000000000002</v>
      </c>
      <c r="L131" s="54">
        <v>1.397</v>
      </c>
      <c r="M131" s="54">
        <v>1.1819999999999999</v>
      </c>
      <c r="N131" s="54">
        <v>1213</v>
      </c>
      <c r="O131" s="54">
        <v>216.5</v>
      </c>
      <c r="P131" s="54">
        <v>216</v>
      </c>
      <c r="Q131" s="54">
        <v>6.11</v>
      </c>
      <c r="R131" s="54">
        <v>133.80000000000001</v>
      </c>
      <c r="S131" s="54">
        <v>10.88</v>
      </c>
      <c r="T131" s="54">
        <v>16.940000000000001</v>
      </c>
      <c r="U131" s="54">
        <v>-50</v>
      </c>
    </row>
    <row r="132" spans="2:21" x14ac:dyDescent="0.3">
      <c r="B132" s="54">
        <v>-30</v>
      </c>
      <c r="C132" s="54">
        <f t="shared" si="7"/>
        <v>243.14999999999998</v>
      </c>
      <c r="D132" s="54">
        <v>0.16783000000000001</v>
      </c>
      <c r="E132" s="54">
        <v>566.6</v>
      </c>
      <c r="F132" s="54">
        <v>0.25861000000000001</v>
      </c>
      <c r="G132" s="54">
        <v>127.97</v>
      </c>
      <c r="H132" s="54">
        <v>540.38</v>
      </c>
      <c r="I132" s="54">
        <v>0.72309999999999997</v>
      </c>
      <c r="J132" s="54">
        <v>2.4192</v>
      </c>
      <c r="K132" s="54">
        <v>2.3050000000000002</v>
      </c>
      <c r="L132" s="54">
        <v>1.5129999999999999</v>
      </c>
      <c r="M132" s="54">
        <v>1.1879999999999999</v>
      </c>
      <c r="N132" s="54">
        <v>1082</v>
      </c>
      <c r="O132" s="54">
        <v>220.6</v>
      </c>
      <c r="P132" s="54">
        <v>172.3</v>
      </c>
      <c r="Q132" s="54">
        <v>6.62</v>
      </c>
      <c r="R132" s="54">
        <v>122.2</v>
      </c>
      <c r="S132" s="54">
        <v>12.67</v>
      </c>
      <c r="T132" s="54">
        <v>14.15</v>
      </c>
      <c r="U132" s="54">
        <v>-30</v>
      </c>
    </row>
    <row r="133" spans="2:21" x14ac:dyDescent="0.3">
      <c r="B133" s="54">
        <v>-10</v>
      </c>
      <c r="C133" s="54">
        <f t="shared" si="7"/>
        <v>263.14999999999998</v>
      </c>
      <c r="D133" s="54">
        <v>0.34527999999999998</v>
      </c>
      <c r="E133" s="54">
        <v>541.79999999999995</v>
      </c>
      <c r="F133" s="54">
        <v>0.13103000000000001</v>
      </c>
      <c r="G133" s="54">
        <v>175.35</v>
      </c>
      <c r="H133" s="54">
        <v>563.65</v>
      </c>
      <c r="I133" s="54">
        <v>0.90900000000000003</v>
      </c>
      <c r="J133" s="54">
        <v>2.3845999999999998</v>
      </c>
      <c r="K133" s="54">
        <v>2.423</v>
      </c>
      <c r="L133" s="54">
        <v>1.655</v>
      </c>
      <c r="M133" s="54">
        <v>1.2050000000000001</v>
      </c>
      <c r="N133" s="54">
        <v>951</v>
      </c>
      <c r="O133" s="54">
        <v>221.9</v>
      </c>
      <c r="P133" s="54">
        <v>139.30000000000001</v>
      </c>
      <c r="Q133" s="54">
        <v>7.16</v>
      </c>
      <c r="R133" s="54">
        <v>111.2</v>
      </c>
      <c r="S133" s="54">
        <v>14.65</v>
      </c>
      <c r="T133" s="54">
        <v>11.45</v>
      </c>
      <c r="U133" s="54">
        <v>-10</v>
      </c>
    </row>
    <row r="134" spans="2:21" x14ac:dyDescent="0.3">
      <c r="B134" s="54">
        <v>10</v>
      </c>
      <c r="C134" s="54">
        <f t="shared" si="7"/>
        <v>283.14999999999998</v>
      </c>
      <c r="D134" s="54">
        <v>0.63660000000000005</v>
      </c>
      <c r="E134" s="54">
        <v>514.70000000000005</v>
      </c>
      <c r="F134" s="54">
        <v>7.2550000000000003E-2</v>
      </c>
      <c r="G134" s="54">
        <v>225.4</v>
      </c>
      <c r="H134" s="54">
        <v>585.66999999999996</v>
      </c>
      <c r="I134" s="54">
        <v>1.0902000000000001</v>
      </c>
      <c r="J134" s="54">
        <v>2.3626</v>
      </c>
      <c r="K134" s="54">
        <v>2.573</v>
      </c>
      <c r="L134" s="54">
        <v>1.835</v>
      </c>
      <c r="M134" s="54">
        <v>1.2370000000000001</v>
      </c>
      <c r="N134" s="54">
        <v>819</v>
      </c>
      <c r="O134" s="54">
        <v>219.8</v>
      </c>
      <c r="P134" s="54">
        <v>113.3</v>
      </c>
      <c r="Q134" s="54">
        <v>7.75</v>
      </c>
      <c r="R134" s="54">
        <v>100.9</v>
      </c>
      <c r="S134" s="54">
        <v>16.93</v>
      </c>
      <c r="T134" s="54">
        <v>8.85</v>
      </c>
      <c r="U134" s="54">
        <v>10</v>
      </c>
    </row>
    <row r="135" spans="2:21" x14ac:dyDescent="0.3">
      <c r="B135" s="54">
        <v>30</v>
      </c>
      <c r="C135" s="54">
        <f t="shared" si="7"/>
        <v>303.14999999999998</v>
      </c>
      <c r="D135" s="54">
        <v>1.079</v>
      </c>
      <c r="E135" s="54">
        <v>484.4</v>
      </c>
      <c r="F135" s="54">
        <v>4.2639999999999997E-2</v>
      </c>
      <c r="G135" s="54">
        <v>278.83</v>
      </c>
      <c r="H135" s="54">
        <v>605.54</v>
      </c>
      <c r="I135" s="54">
        <v>1.2695000000000001</v>
      </c>
      <c r="J135" s="54">
        <v>2.3471000000000002</v>
      </c>
      <c r="K135" s="54">
        <v>2.7770000000000001</v>
      </c>
      <c r="L135" s="54">
        <v>2.0880000000000001</v>
      </c>
      <c r="M135" s="54">
        <v>1.298</v>
      </c>
      <c r="N135" s="54">
        <v>685</v>
      </c>
      <c r="O135" s="54">
        <v>213.5</v>
      </c>
      <c r="P135" s="54">
        <v>92.2</v>
      </c>
      <c r="Q135" s="54">
        <v>8.4600000000000009</v>
      </c>
      <c r="R135" s="54">
        <v>91.4</v>
      </c>
      <c r="S135" s="54">
        <v>19.72</v>
      </c>
      <c r="T135" s="54">
        <v>6.38</v>
      </c>
      <c r="U135" s="54">
        <v>30</v>
      </c>
    </row>
    <row r="136" spans="2:21" x14ac:dyDescent="0.3">
      <c r="B136" s="54">
        <v>50</v>
      </c>
      <c r="C136" s="54">
        <f t="shared" si="7"/>
        <v>323.14999999999998</v>
      </c>
      <c r="D136" s="54">
        <v>1.7133</v>
      </c>
      <c r="E136" s="54">
        <v>448.9</v>
      </c>
      <c r="F136" s="54">
        <v>2.589E-2</v>
      </c>
      <c r="G136" s="54">
        <v>336.8</v>
      </c>
      <c r="H136" s="54">
        <v>621.66</v>
      </c>
      <c r="I136" s="54">
        <v>1.4501999999999999</v>
      </c>
      <c r="J136" s="54">
        <v>2.3317000000000001</v>
      </c>
      <c r="K136" s="54">
        <v>3.089</v>
      </c>
      <c r="L136" s="54">
        <v>2.4990000000000001</v>
      </c>
      <c r="M136" s="54">
        <v>1.425</v>
      </c>
      <c r="N136" s="54">
        <v>547</v>
      </c>
      <c r="O136" s="54">
        <v>202.2</v>
      </c>
      <c r="P136" s="54">
        <v>74.099999999999994</v>
      </c>
      <c r="Q136" s="54">
        <v>9.4</v>
      </c>
      <c r="R136" s="54">
        <v>82.6</v>
      </c>
      <c r="S136" s="54">
        <v>23.47</v>
      </c>
      <c r="T136" s="54">
        <v>4.09</v>
      </c>
      <c r="U136" s="54">
        <v>50</v>
      </c>
    </row>
    <row r="137" spans="2:21" x14ac:dyDescent="0.3">
      <c r="B137" s="54">
        <v>70</v>
      </c>
      <c r="C137" s="54">
        <f t="shared" si="7"/>
        <v>343.15</v>
      </c>
      <c r="D137" s="54">
        <v>2.5868000000000002</v>
      </c>
      <c r="E137" s="54">
        <v>403.6</v>
      </c>
      <c r="F137" s="54">
        <v>1.5650000000000001E-2</v>
      </c>
      <c r="G137" s="54">
        <v>401.75</v>
      </c>
      <c r="H137" s="54">
        <v>630.37</v>
      </c>
      <c r="I137" s="54">
        <v>1.6389</v>
      </c>
      <c r="J137" s="54">
        <v>2.3052000000000001</v>
      </c>
      <c r="K137" s="54">
        <v>3.7349999999999999</v>
      </c>
      <c r="L137" s="54">
        <v>3.4209999999999998</v>
      </c>
      <c r="M137" s="54">
        <v>1.7729999999999999</v>
      </c>
      <c r="N137" s="54">
        <v>398</v>
      </c>
      <c r="O137" s="54">
        <v>184</v>
      </c>
      <c r="P137" s="54">
        <v>57.4</v>
      </c>
      <c r="Q137" s="54">
        <v>10.86</v>
      </c>
      <c r="R137" s="54">
        <v>74.3</v>
      </c>
      <c r="S137" s="54">
        <v>29.41</v>
      </c>
      <c r="T137" s="54">
        <v>2.0299999999999998</v>
      </c>
      <c r="U137" s="54">
        <v>70</v>
      </c>
    </row>
    <row r="138" spans="2:21" x14ac:dyDescent="0.3">
      <c r="B138" s="54">
        <v>90</v>
      </c>
      <c r="C138" s="54">
        <f t="shared" ref="C138:C139" si="8">B138+273.15</f>
        <v>363.15</v>
      </c>
      <c r="D138" s="54">
        <v>3.7641</v>
      </c>
      <c r="E138" s="54">
        <v>328.8</v>
      </c>
      <c r="F138" s="54">
        <v>8.3999999999999995E-3</v>
      </c>
      <c r="G138" s="54">
        <v>483.71</v>
      </c>
      <c r="H138" s="54">
        <v>616.47</v>
      </c>
      <c r="I138" s="54">
        <v>1.8615999999999999</v>
      </c>
      <c r="J138" s="54">
        <v>2.2271999999999998</v>
      </c>
      <c r="K138" s="54">
        <v>7.6230000000000002</v>
      </c>
      <c r="L138" s="54">
        <v>9.8879999999999999</v>
      </c>
      <c r="M138" s="54">
        <v>4.3739999999999997</v>
      </c>
      <c r="N138" s="54">
        <v>218</v>
      </c>
      <c r="O138" s="54">
        <v>155.5</v>
      </c>
      <c r="P138" s="54">
        <v>38.799999999999997</v>
      </c>
      <c r="Q138" s="54">
        <v>14.28</v>
      </c>
      <c r="R138" s="54">
        <v>67.099999999999994</v>
      </c>
      <c r="S138" s="54">
        <v>46.66</v>
      </c>
      <c r="T138" s="54">
        <v>0.36</v>
      </c>
      <c r="U138" s="54">
        <v>90</v>
      </c>
    </row>
    <row r="139" spans="2:21" x14ac:dyDescent="0.3">
      <c r="B139" s="54">
        <v>95</v>
      </c>
      <c r="C139" s="54">
        <f t="shared" si="8"/>
        <v>368.15</v>
      </c>
      <c r="D139" s="54">
        <v>4.1195000000000004</v>
      </c>
      <c r="E139" s="54">
        <v>286.5</v>
      </c>
      <c r="F139" s="54">
        <v>6.4000000000000003E-3</v>
      </c>
      <c r="G139" s="54">
        <v>516.33000000000004</v>
      </c>
      <c r="H139" s="54">
        <v>595.80999999999995</v>
      </c>
      <c r="I139" s="54">
        <v>1.9476</v>
      </c>
      <c r="J139" s="54">
        <v>2.1635</v>
      </c>
      <c r="K139" s="54">
        <v>23.59</v>
      </c>
      <c r="L139" s="54">
        <v>36.07</v>
      </c>
      <c r="M139" s="54">
        <v>14.62</v>
      </c>
      <c r="N139" s="54">
        <v>158</v>
      </c>
      <c r="O139" s="54">
        <v>144.1</v>
      </c>
      <c r="P139" s="54">
        <v>31.4</v>
      </c>
      <c r="Q139" s="54">
        <v>17</v>
      </c>
      <c r="R139" s="54">
        <v>73.599999999999994</v>
      </c>
      <c r="S139" s="54">
        <v>69.48</v>
      </c>
      <c r="T139" s="54">
        <v>0.06</v>
      </c>
      <c r="U139" s="54">
        <v>95</v>
      </c>
    </row>
    <row r="141" spans="2:21" ht="15" thickBot="1" x14ac:dyDescent="0.35">
      <c r="B141" s="54" t="s">
        <v>109</v>
      </c>
    </row>
    <row r="142" spans="2:21" ht="33.6" customHeight="1" thickBot="1" x14ac:dyDescent="0.35">
      <c r="G142" s="80" t="s">
        <v>92</v>
      </c>
      <c r="H142" s="78"/>
      <c r="I142" s="78" t="s">
        <v>95</v>
      </c>
      <c r="J142" s="78"/>
      <c r="K142" s="78" t="s">
        <v>96</v>
      </c>
      <c r="L142" s="78"/>
      <c r="M142" s="55"/>
      <c r="N142" s="78" t="s">
        <v>98</v>
      </c>
      <c r="O142" s="78"/>
      <c r="P142" s="78" t="s">
        <v>100</v>
      </c>
      <c r="Q142" s="78"/>
      <c r="R142" s="78" t="s">
        <v>101</v>
      </c>
      <c r="S142" s="79"/>
    </row>
    <row r="143" spans="2:21" ht="58.2" thickBot="1" x14ac:dyDescent="0.35">
      <c r="B143" s="52" t="s">
        <v>102</v>
      </c>
      <c r="C143" s="51" t="s">
        <v>41</v>
      </c>
      <c r="D143" s="51" t="s">
        <v>89</v>
      </c>
      <c r="E143" s="51" t="s">
        <v>90</v>
      </c>
      <c r="F143" s="51" t="s">
        <v>91</v>
      </c>
      <c r="G143" s="51" t="s">
        <v>93</v>
      </c>
      <c r="H143" s="51" t="s">
        <v>94</v>
      </c>
      <c r="I143" s="51" t="s">
        <v>93</v>
      </c>
      <c r="J143" s="51" t="s">
        <v>94</v>
      </c>
      <c r="K143" s="51" t="s">
        <v>93</v>
      </c>
      <c r="L143" s="51" t="s">
        <v>94</v>
      </c>
      <c r="M143" s="51" t="s">
        <v>97</v>
      </c>
      <c r="N143" s="51" t="s">
        <v>93</v>
      </c>
      <c r="O143" s="51" t="s">
        <v>94</v>
      </c>
      <c r="P143" s="51" t="s">
        <v>93</v>
      </c>
      <c r="Q143" s="51" t="s">
        <v>94</v>
      </c>
      <c r="R143" s="51" t="s">
        <v>93</v>
      </c>
      <c r="S143" s="51" t="s">
        <v>94</v>
      </c>
      <c r="T143" s="51" t="s">
        <v>99</v>
      </c>
      <c r="U143" s="53" t="s">
        <v>79</v>
      </c>
    </row>
    <row r="144" spans="2:21" x14ac:dyDescent="0.3">
      <c r="B144" s="54">
        <v>-100</v>
      </c>
      <c r="C144" s="54">
        <f>B144+273.15</f>
        <v>173.14999999999998</v>
      </c>
      <c r="D144" s="54">
        <v>1.6000000000000001E-4</v>
      </c>
      <c r="E144" s="54">
        <v>699.3</v>
      </c>
      <c r="F144" s="54">
        <v>150.44</v>
      </c>
      <c r="G144" s="54">
        <v>-13.65</v>
      </c>
      <c r="H144" s="54">
        <v>450.85</v>
      </c>
      <c r="I144" s="54">
        <v>3.1800000000000002E-2</v>
      </c>
      <c r="J144" s="54">
        <v>2.7143999999999999</v>
      </c>
      <c r="K144" s="54">
        <v>2.0129999999999999</v>
      </c>
      <c r="L144" s="54">
        <v>1.2310000000000001</v>
      </c>
      <c r="M144" s="54">
        <v>1.1319999999999999</v>
      </c>
      <c r="N144" s="54">
        <v>1592</v>
      </c>
      <c r="O144" s="54">
        <v>167.4</v>
      </c>
      <c r="P144" s="54">
        <v>792.2</v>
      </c>
      <c r="Q144" s="54">
        <v>4.3</v>
      </c>
      <c r="R144" s="54">
        <v>161.6</v>
      </c>
      <c r="S144" s="54">
        <v>6.83</v>
      </c>
      <c r="T144" s="54">
        <v>28.03</v>
      </c>
      <c r="U144" s="54">
        <v>-100</v>
      </c>
    </row>
    <row r="145" spans="2:21" x14ac:dyDescent="0.3">
      <c r="B145" s="54">
        <v>-90</v>
      </c>
      <c r="C145" s="54">
        <f t="shared" ref="C145:C168" si="9">B145+273.15</f>
        <v>183.14999999999998</v>
      </c>
      <c r="D145" s="54">
        <v>4.4999999999999999E-4</v>
      </c>
      <c r="E145" s="54">
        <v>689.9</v>
      </c>
      <c r="F145" s="54">
        <v>57.588000000000001</v>
      </c>
      <c r="G145" s="54">
        <v>6.56</v>
      </c>
      <c r="H145" s="54">
        <v>463.27</v>
      </c>
      <c r="I145" s="54">
        <v>0.14530000000000001</v>
      </c>
      <c r="J145" s="54">
        <v>2.6389</v>
      </c>
      <c r="K145" s="54">
        <v>2.0289999999999999</v>
      </c>
      <c r="L145" s="54">
        <v>1.2629999999999999</v>
      </c>
      <c r="M145" s="54">
        <v>1.1279999999999999</v>
      </c>
      <c r="N145" s="54">
        <v>1534</v>
      </c>
      <c r="O145" s="54">
        <v>171.8</v>
      </c>
      <c r="P145" s="54">
        <v>655.9</v>
      </c>
      <c r="Q145" s="54">
        <v>4.55</v>
      </c>
      <c r="R145" s="54">
        <v>157.19999999999999</v>
      </c>
      <c r="S145" s="54">
        <v>7.43</v>
      </c>
      <c r="T145" s="54">
        <v>26.64</v>
      </c>
      <c r="U145" s="54">
        <v>-90</v>
      </c>
    </row>
    <row r="146" spans="2:21" x14ac:dyDescent="0.3">
      <c r="B146" s="54">
        <v>-80</v>
      </c>
      <c r="C146" s="54">
        <f t="shared" si="9"/>
        <v>193.14999999999998</v>
      </c>
      <c r="D146" s="54">
        <v>1.1100000000000001E-3</v>
      </c>
      <c r="E146" s="54">
        <v>680.5</v>
      </c>
      <c r="F146" s="54">
        <v>24.773</v>
      </c>
      <c r="G146" s="54">
        <v>26.94</v>
      </c>
      <c r="H146" s="54">
        <v>475.97</v>
      </c>
      <c r="I146" s="54">
        <v>0.25359999999999999</v>
      </c>
      <c r="J146" s="54">
        <v>2.5783999999999998</v>
      </c>
      <c r="K146" s="54">
        <v>2.048</v>
      </c>
      <c r="L146" s="54">
        <v>1.2949999999999999</v>
      </c>
      <c r="M146" s="54">
        <v>1.125</v>
      </c>
      <c r="N146" s="54">
        <v>1477</v>
      </c>
      <c r="O146" s="54">
        <v>176.1</v>
      </c>
      <c r="P146" s="54">
        <v>553.20000000000005</v>
      </c>
      <c r="Q146" s="54">
        <v>4.8099999999999996</v>
      </c>
      <c r="R146" s="54">
        <v>152.6</v>
      </c>
      <c r="S146" s="54">
        <v>8.0500000000000007</v>
      </c>
      <c r="T146" s="54">
        <v>25.26</v>
      </c>
      <c r="U146" s="54">
        <v>-80</v>
      </c>
    </row>
    <row r="147" spans="2:21" x14ac:dyDescent="0.3">
      <c r="B147" s="54">
        <v>-70</v>
      </c>
      <c r="C147" s="54">
        <f t="shared" si="9"/>
        <v>203.14999999999998</v>
      </c>
      <c r="D147" s="54">
        <v>2.47E-3</v>
      </c>
      <c r="E147" s="54">
        <v>671</v>
      </c>
      <c r="F147" s="54">
        <v>11.752000000000001</v>
      </c>
      <c r="G147" s="54">
        <v>47.53</v>
      </c>
      <c r="H147" s="54">
        <v>488.92</v>
      </c>
      <c r="I147" s="54">
        <v>0.35749999999999998</v>
      </c>
      <c r="J147" s="54">
        <v>2.5303</v>
      </c>
      <c r="K147" s="54">
        <v>2.069</v>
      </c>
      <c r="L147" s="54">
        <v>1.33</v>
      </c>
      <c r="M147" s="54">
        <v>1.1220000000000001</v>
      </c>
      <c r="N147" s="54">
        <v>1420</v>
      </c>
      <c r="O147" s="54">
        <v>180.1</v>
      </c>
      <c r="P147" s="54">
        <v>473.4</v>
      </c>
      <c r="Q147" s="54">
        <v>5.0599999999999996</v>
      </c>
      <c r="R147" s="54">
        <v>147.9</v>
      </c>
      <c r="S147" s="54">
        <v>8.7100000000000009</v>
      </c>
      <c r="T147" s="54">
        <v>23.89</v>
      </c>
      <c r="U147" s="54">
        <v>-70</v>
      </c>
    </row>
    <row r="148" spans="2:21" x14ac:dyDescent="0.3">
      <c r="B148" s="54">
        <v>-60</v>
      </c>
      <c r="C148" s="54">
        <f t="shared" si="9"/>
        <v>213.14999999999998</v>
      </c>
      <c r="D148" s="54">
        <v>5.0099999999999997E-3</v>
      </c>
      <c r="E148" s="54">
        <v>661.4</v>
      </c>
      <c r="F148" s="54">
        <v>6.0557999999999996</v>
      </c>
      <c r="G148" s="54">
        <v>68.34</v>
      </c>
      <c r="H148" s="54">
        <v>502.13</v>
      </c>
      <c r="I148" s="54">
        <v>0.45750000000000002</v>
      </c>
      <c r="J148" s="54">
        <v>2.4925999999999999</v>
      </c>
      <c r="K148" s="54">
        <v>2.0939999999999999</v>
      </c>
      <c r="L148" s="54">
        <v>1.3660000000000001</v>
      </c>
      <c r="M148" s="54">
        <v>1.1200000000000001</v>
      </c>
      <c r="N148" s="54">
        <v>1364</v>
      </c>
      <c r="O148" s="54">
        <v>184</v>
      </c>
      <c r="P148" s="54">
        <v>409.8</v>
      </c>
      <c r="Q148" s="54">
        <v>5.31</v>
      </c>
      <c r="R148" s="54">
        <v>143.1</v>
      </c>
      <c r="S148" s="54">
        <v>9.4</v>
      </c>
      <c r="T148" s="54">
        <v>22.54</v>
      </c>
      <c r="U148" s="54">
        <v>-60</v>
      </c>
    </row>
    <row r="149" spans="2:21" x14ac:dyDescent="0.3">
      <c r="B149" s="54">
        <v>-50</v>
      </c>
      <c r="C149" s="54">
        <f t="shared" si="9"/>
        <v>223.14999999999998</v>
      </c>
      <c r="D149" s="54">
        <v>9.4699999999999993E-3</v>
      </c>
      <c r="E149" s="54">
        <v>651.70000000000005</v>
      </c>
      <c r="F149" s="54">
        <v>3.347</v>
      </c>
      <c r="G149" s="54">
        <v>89.42</v>
      </c>
      <c r="H149" s="54">
        <v>515.55999999999995</v>
      </c>
      <c r="I149" s="54">
        <v>0.55410000000000004</v>
      </c>
      <c r="J149" s="54">
        <v>2.4638</v>
      </c>
      <c r="K149" s="54">
        <v>2.1219999999999999</v>
      </c>
      <c r="L149" s="54">
        <v>1.4039999999999999</v>
      </c>
      <c r="M149" s="54">
        <v>1.1180000000000001</v>
      </c>
      <c r="N149" s="54">
        <v>1309</v>
      </c>
      <c r="O149" s="54">
        <v>187.5</v>
      </c>
      <c r="P149" s="54">
        <v>358.3</v>
      </c>
      <c r="Q149" s="54">
        <v>5.55</v>
      </c>
      <c r="R149" s="54">
        <v>138.4</v>
      </c>
      <c r="S149" s="54">
        <v>10.11</v>
      </c>
      <c r="T149" s="54">
        <v>21.21</v>
      </c>
      <c r="U149" s="54">
        <v>-50</v>
      </c>
    </row>
    <row r="150" spans="2:21" x14ac:dyDescent="0.3">
      <c r="B150" s="54">
        <v>-40</v>
      </c>
      <c r="C150" s="54">
        <f t="shared" si="9"/>
        <v>233.14999999999998</v>
      </c>
      <c r="D150" s="54">
        <v>1.6789999999999999E-2</v>
      </c>
      <c r="E150" s="54">
        <v>641.9</v>
      </c>
      <c r="F150" s="54">
        <v>1.9638</v>
      </c>
      <c r="G150" s="54">
        <v>110.8</v>
      </c>
      <c r="H150" s="54">
        <v>529.19000000000005</v>
      </c>
      <c r="I150" s="54">
        <v>0.64780000000000004</v>
      </c>
      <c r="J150" s="54">
        <v>2.4422999999999999</v>
      </c>
      <c r="K150" s="54">
        <v>2.153</v>
      </c>
      <c r="L150" s="54">
        <v>1.446</v>
      </c>
      <c r="M150" s="54">
        <v>1.117</v>
      </c>
      <c r="N150" s="54">
        <v>1253</v>
      </c>
      <c r="O150" s="54">
        <v>190.8</v>
      </c>
      <c r="P150" s="54">
        <v>315.8</v>
      </c>
      <c r="Q150" s="54">
        <v>5.8</v>
      </c>
      <c r="R150" s="54">
        <v>133.6</v>
      </c>
      <c r="S150" s="54">
        <v>10.86</v>
      </c>
      <c r="T150" s="54">
        <v>19.899999999999999</v>
      </c>
      <c r="U150" s="54">
        <v>-40</v>
      </c>
    </row>
    <row r="151" spans="2:21" x14ac:dyDescent="0.3">
      <c r="B151" s="54">
        <v>-30</v>
      </c>
      <c r="C151" s="54">
        <f t="shared" si="9"/>
        <v>243.14999999999998</v>
      </c>
      <c r="D151" s="54">
        <v>2.8209999999999999E-2</v>
      </c>
      <c r="E151" s="54">
        <v>631.9</v>
      </c>
      <c r="F151" s="54">
        <v>1.2126999999999999</v>
      </c>
      <c r="G151" s="54">
        <v>132.52000000000001</v>
      </c>
      <c r="H151" s="54">
        <v>543.01</v>
      </c>
      <c r="I151" s="54">
        <v>0.7389</v>
      </c>
      <c r="J151" s="54">
        <v>2.4270999999999998</v>
      </c>
      <c r="K151" s="54">
        <v>2.1880000000000002</v>
      </c>
      <c r="L151" s="54">
        <v>1.49</v>
      </c>
      <c r="M151" s="54">
        <v>1.1160000000000001</v>
      </c>
      <c r="N151" s="54">
        <v>1198</v>
      </c>
      <c r="O151" s="54">
        <v>193.8</v>
      </c>
      <c r="P151" s="54">
        <v>280.3</v>
      </c>
      <c r="Q151" s="54">
        <v>6.04</v>
      </c>
      <c r="R151" s="54">
        <v>128.9</v>
      </c>
      <c r="S151" s="54">
        <v>11.64</v>
      </c>
      <c r="T151" s="54">
        <v>18.600000000000001</v>
      </c>
      <c r="U151" s="54">
        <v>-30</v>
      </c>
    </row>
    <row r="152" spans="2:21" x14ac:dyDescent="0.3">
      <c r="B152" s="54">
        <v>-20</v>
      </c>
      <c r="C152" s="54">
        <f t="shared" si="9"/>
        <v>253.14999999999998</v>
      </c>
      <c r="D152" s="54">
        <v>4.521E-2</v>
      </c>
      <c r="E152" s="54">
        <v>621.70000000000005</v>
      </c>
      <c r="F152" s="54">
        <v>0.78237000000000001</v>
      </c>
      <c r="G152" s="54">
        <v>154.6</v>
      </c>
      <c r="H152" s="54">
        <v>556.98</v>
      </c>
      <c r="I152" s="54">
        <v>0.82779999999999998</v>
      </c>
      <c r="J152" s="54">
        <v>2.4173</v>
      </c>
      <c r="K152" s="54">
        <v>2.226</v>
      </c>
      <c r="L152" s="54">
        <v>1.538</v>
      </c>
      <c r="M152" s="54">
        <v>1.1160000000000001</v>
      </c>
      <c r="N152" s="54">
        <v>1144</v>
      </c>
      <c r="O152" s="54">
        <v>196.3</v>
      </c>
      <c r="P152" s="54">
        <v>250.3</v>
      </c>
      <c r="Q152" s="54">
        <v>6.28</v>
      </c>
      <c r="R152" s="54">
        <v>124.3</v>
      </c>
      <c r="S152" s="54">
        <v>12.46</v>
      </c>
      <c r="T152" s="54">
        <v>17.32</v>
      </c>
      <c r="U152" s="54">
        <v>-20</v>
      </c>
    </row>
    <row r="153" spans="2:21" x14ac:dyDescent="0.3">
      <c r="B153" s="54">
        <v>-10</v>
      </c>
      <c r="C153" s="54">
        <f t="shared" si="9"/>
        <v>263.14999999999998</v>
      </c>
      <c r="D153" s="54">
        <v>6.9550000000000001E-2</v>
      </c>
      <c r="E153" s="54">
        <v>611.4</v>
      </c>
      <c r="F153" s="54">
        <v>0.52415</v>
      </c>
      <c r="G153" s="54">
        <v>177.08</v>
      </c>
      <c r="H153" s="54">
        <v>571.08000000000004</v>
      </c>
      <c r="I153" s="54">
        <v>0.91469999999999996</v>
      </c>
      <c r="J153" s="54">
        <v>2.4119999999999999</v>
      </c>
      <c r="K153" s="54">
        <v>2.2669999999999999</v>
      </c>
      <c r="L153" s="54">
        <v>1.589</v>
      </c>
      <c r="M153" s="54">
        <v>1.117</v>
      </c>
      <c r="N153" s="54">
        <v>1089</v>
      </c>
      <c r="O153" s="54">
        <v>198.5</v>
      </c>
      <c r="P153" s="54">
        <v>224.7</v>
      </c>
      <c r="Q153" s="54">
        <v>6.53</v>
      </c>
      <c r="R153" s="54">
        <v>119.8</v>
      </c>
      <c r="S153" s="54">
        <v>13.3</v>
      </c>
      <c r="T153" s="54">
        <v>16.059999999999999</v>
      </c>
      <c r="U153" s="54">
        <v>-10</v>
      </c>
    </row>
    <row r="154" spans="2:21" x14ac:dyDescent="0.3">
      <c r="B154" s="54">
        <v>0</v>
      </c>
      <c r="C154" s="54">
        <f t="shared" si="9"/>
        <v>273.14999999999998</v>
      </c>
      <c r="D154" s="54">
        <v>0.10323</v>
      </c>
      <c r="E154" s="54">
        <v>600.70000000000005</v>
      </c>
      <c r="F154" s="54">
        <v>0.36275000000000002</v>
      </c>
      <c r="G154" s="54">
        <v>200</v>
      </c>
      <c r="H154" s="54">
        <v>585.27</v>
      </c>
      <c r="I154" s="54">
        <v>1</v>
      </c>
      <c r="J154" s="54">
        <v>2.4104999999999999</v>
      </c>
      <c r="K154" s="54">
        <v>2.3119999999999998</v>
      </c>
      <c r="L154" s="54">
        <v>1.6439999999999999</v>
      </c>
      <c r="M154" s="54">
        <v>1.119</v>
      </c>
      <c r="N154" s="54">
        <v>1035</v>
      </c>
      <c r="O154" s="54">
        <v>200.2</v>
      </c>
      <c r="P154" s="54">
        <v>202.5</v>
      </c>
      <c r="Q154" s="54">
        <v>6.77</v>
      </c>
      <c r="R154" s="54">
        <v>115.3</v>
      </c>
      <c r="S154" s="54">
        <v>14.19</v>
      </c>
      <c r="T154" s="54">
        <v>14.82</v>
      </c>
      <c r="U154" s="54">
        <v>0</v>
      </c>
    </row>
    <row r="155" spans="2:21" x14ac:dyDescent="0.3">
      <c r="B155" s="54">
        <v>10</v>
      </c>
      <c r="C155" s="54">
        <f t="shared" si="9"/>
        <v>283.14999999999998</v>
      </c>
      <c r="D155" s="54">
        <v>0.14845</v>
      </c>
      <c r="E155" s="54">
        <v>589.79999999999995</v>
      </c>
      <c r="F155" s="54">
        <v>0.25817000000000001</v>
      </c>
      <c r="G155" s="54">
        <v>223.4</v>
      </c>
      <c r="H155" s="54">
        <v>599.53</v>
      </c>
      <c r="I155" s="54">
        <v>1.0838000000000001</v>
      </c>
      <c r="J155" s="54">
        <v>2.4121999999999999</v>
      </c>
      <c r="K155" s="54">
        <v>2.36</v>
      </c>
      <c r="L155" s="54">
        <v>1.702</v>
      </c>
      <c r="M155" s="54">
        <v>1.1220000000000001</v>
      </c>
      <c r="N155" s="54">
        <v>981</v>
      </c>
      <c r="O155" s="54">
        <v>201.4</v>
      </c>
      <c r="P155" s="54">
        <v>183.2</v>
      </c>
      <c r="Q155" s="54">
        <v>7.01</v>
      </c>
      <c r="R155" s="54">
        <v>111</v>
      </c>
      <c r="S155" s="54">
        <v>15.11</v>
      </c>
      <c r="T155" s="54">
        <v>13.6</v>
      </c>
      <c r="U155" s="54">
        <v>10</v>
      </c>
    </row>
    <row r="156" spans="2:21" x14ac:dyDescent="0.3">
      <c r="B156" s="54">
        <v>20</v>
      </c>
      <c r="C156" s="54">
        <f t="shared" si="9"/>
        <v>293.14999999999998</v>
      </c>
      <c r="D156" s="54">
        <v>0.20765</v>
      </c>
      <c r="E156" s="54">
        <v>578.6</v>
      </c>
      <c r="F156" s="54">
        <v>0.18823000000000001</v>
      </c>
      <c r="G156" s="54">
        <v>247.3</v>
      </c>
      <c r="H156" s="54">
        <v>613.79999999999995</v>
      </c>
      <c r="I156" s="54">
        <v>1.1665000000000001</v>
      </c>
      <c r="J156" s="54">
        <v>2.4167000000000001</v>
      </c>
      <c r="K156" s="54">
        <v>2.4129999999999998</v>
      </c>
      <c r="L156" s="54">
        <v>1.7649999999999999</v>
      </c>
      <c r="M156" s="54">
        <v>1.127</v>
      </c>
      <c r="N156" s="54">
        <v>928</v>
      </c>
      <c r="O156" s="54">
        <v>202</v>
      </c>
      <c r="P156" s="54">
        <v>166.2</v>
      </c>
      <c r="Q156" s="54">
        <v>7.26</v>
      </c>
      <c r="R156" s="54">
        <v>106.7</v>
      </c>
      <c r="S156" s="54">
        <v>16.09</v>
      </c>
      <c r="T156" s="54">
        <v>12.41</v>
      </c>
      <c r="U156" s="54">
        <v>20</v>
      </c>
    </row>
    <row r="157" spans="2:21" x14ac:dyDescent="0.3">
      <c r="B157" s="54">
        <v>30</v>
      </c>
      <c r="C157" s="54">
        <f t="shared" si="9"/>
        <v>303.14999999999998</v>
      </c>
      <c r="D157" s="54">
        <v>0.28341</v>
      </c>
      <c r="E157" s="54">
        <v>567</v>
      </c>
      <c r="F157" s="54">
        <v>0.14011999999999999</v>
      </c>
      <c r="G157" s="54">
        <v>271.76</v>
      </c>
      <c r="H157" s="54">
        <v>628.05999999999995</v>
      </c>
      <c r="I157" s="54">
        <v>1.2481</v>
      </c>
      <c r="J157" s="54">
        <v>2.4234</v>
      </c>
      <c r="K157" s="54">
        <v>2.4700000000000002</v>
      </c>
      <c r="L157" s="54">
        <v>1.833</v>
      </c>
      <c r="M157" s="54">
        <v>1.133</v>
      </c>
      <c r="N157" s="54">
        <v>874</v>
      </c>
      <c r="O157" s="54">
        <v>202.1</v>
      </c>
      <c r="P157" s="54">
        <v>151.1</v>
      </c>
      <c r="Q157" s="54">
        <v>7.52</v>
      </c>
      <c r="R157" s="54">
        <v>102.7</v>
      </c>
      <c r="S157" s="54">
        <v>17.11</v>
      </c>
      <c r="T157" s="54">
        <v>11.24</v>
      </c>
      <c r="U157" s="54">
        <v>30</v>
      </c>
    </row>
    <row r="158" spans="2:21" x14ac:dyDescent="0.3">
      <c r="B158" s="54">
        <v>40</v>
      </c>
      <c r="C158" s="54">
        <f t="shared" si="9"/>
        <v>313.14999999999998</v>
      </c>
      <c r="D158" s="54">
        <v>0.37848999999999999</v>
      </c>
      <c r="E158" s="54">
        <v>554.9</v>
      </c>
      <c r="F158" s="54">
        <v>0.10618</v>
      </c>
      <c r="G158" s="54">
        <v>296.82</v>
      </c>
      <c r="H158" s="54">
        <v>642.25</v>
      </c>
      <c r="I158" s="54">
        <v>1.3288</v>
      </c>
      <c r="J158" s="54">
        <v>2.4319000000000002</v>
      </c>
      <c r="K158" s="54">
        <v>2.5310000000000001</v>
      </c>
      <c r="L158" s="54">
        <v>1.9059999999999999</v>
      </c>
      <c r="M158" s="54">
        <v>1.141</v>
      </c>
      <c r="N158" s="54">
        <v>820</v>
      </c>
      <c r="O158" s="54">
        <v>201.5</v>
      </c>
      <c r="P158" s="54">
        <v>137.6</v>
      </c>
      <c r="Q158" s="54">
        <v>7.79</v>
      </c>
      <c r="R158" s="54">
        <v>98.7</v>
      </c>
      <c r="S158" s="54">
        <v>18.21</v>
      </c>
      <c r="T158" s="54">
        <v>10.09</v>
      </c>
      <c r="U158" s="54">
        <v>40</v>
      </c>
    </row>
    <row r="159" spans="2:21" x14ac:dyDescent="0.3">
      <c r="B159" s="54">
        <v>50</v>
      </c>
      <c r="C159" s="54">
        <f t="shared" si="9"/>
        <v>323.14999999999998</v>
      </c>
      <c r="D159" s="54">
        <v>0.49575000000000002</v>
      </c>
      <c r="E159" s="54">
        <v>542.29999999999995</v>
      </c>
      <c r="F159" s="54">
        <v>8.1699999999999995E-2</v>
      </c>
      <c r="G159" s="54">
        <v>322.51</v>
      </c>
      <c r="H159" s="54">
        <v>656.32</v>
      </c>
      <c r="I159" s="54">
        <v>1.4089</v>
      </c>
      <c r="J159" s="54">
        <v>2.4419</v>
      </c>
      <c r="K159" s="54">
        <v>2.5979999999999999</v>
      </c>
      <c r="L159" s="54">
        <v>1.986</v>
      </c>
      <c r="M159" s="54">
        <v>1.151</v>
      </c>
      <c r="N159" s="54">
        <v>767</v>
      </c>
      <c r="O159" s="54">
        <v>200.2</v>
      </c>
      <c r="P159" s="54">
        <v>125.4</v>
      </c>
      <c r="Q159" s="54">
        <v>8.07</v>
      </c>
      <c r="R159" s="54">
        <v>94.9</v>
      </c>
      <c r="S159" s="54">
        <v>19.38</v>
      </c>
      <c r="T159" s="54">
        <v>8.9700000000000006</v>
      </c>
      <c r="U159" s="54">
        <v>50</v>
      </c>
    </row>
    <row r="160" spans="2:21" x14ac:dyDescent="0.3">
      <c r="B160" s="54">
        <v>60</v>
      </c>
      <c r="C160" s="54">
        <f t="shared" si="9"/>
        <v>333.15</v>
      </c>
      <c r="D160" s="54">
        <v>0.63824000000000003</v>
      </c>
      <c r="E160" s="54">
        <v>529.1</v>
      </c>
      <c r="F160" s="54">
        <v>6.3659999999999994E-2</v>
      </c>
      <c r="G160" s="54">
        <v>348.91</v>
      </c>
      <c r="H160" s="54">
        <v>670.19</v>
      </c>
      <c r="I160" s="54">
        <v>1.4884999999999999</v>
      </c>
      <c r="J160" s="54">
        <v>2.4529000000000001</v>
      </c>
      <c r="K160" s="54">
        <v>2.673</v>
      </c>
      <c r="L160" s="54">
        <v>2.0750000000000002</v>
      </c>
      <c r="M160" s="54">
        <v>1.165</v>
      </c>
      <c r="N160" s="54">
        <v>713</v>
      </c>
      <c r="O160" s="54">
        <v>198.1</v>
      </c>
      <c r="P160" s="54">
        <v>114.3</v>
      </c>
      <c r="Q160" s="54">
        <v>8.3800000000000008</v>
      </c>
      <c r="R160" s="54">
        <v>91.3</v>
      </c>
      <c r="S160" s="54">
        <v>20.64</v>
      </c>
      <c r="T160" s="54">
        <v>7.87</v>
      </c>
      <c r="U160" s="54">
        <v>60</v>
      </c>
    </row>
    <row r="161" spans="2:21" x14ac:dyDescent="0.3">
      <c r="B161" s="54">
        <v>70</v>
      </c>
      <c r="C161" s="54">
        <f t="shared" si="9"/>
        <v>343.15</v>
      </c>
      <c r="D161" s="54">
        <v>0.80908000000000002</v>
      </c>
      <c r="E161" s="54">
        <v>515.20000000000005</v>
      </c>
      <c r="F161" s="54">
        <v>5.0119999999999998E-2</v>
      </c>
      <c r="G161" s="54">
        <v>376.06</v>
      </c>
      <c r="H161" s="54">
        <v>683.77</v>
      </c>
      <c r="I161" s="54">
        <v>1.5679000000000001</v>
      </c>
      <c r="J161" s="54">
        <v>2.4645999999999999</v>
      </c>
      <c r="K161" s="54">
        <v>2.7559999999999998</v>
      </c>
      <c r="L161" s="54">
        <v>2.1739999999999999</v>
      </c>
      <c r="M161" s="54">
        <v>1.1830000000000001</v>
      </c>
      <c r="N161" s="54">
        <v>658</v>
      </c>
      <c r="O161" s="54">
        <v>195.1</v>
      </c>
      <c r="P161" s="54">
        <v>104.1</v>
      </c>
      <c r="Q161" s="54">
        <v>8.7100000000000009</v>
      </c>
      <c r="R161" s="54">
        <v>87.8</v>
      </c>
      <c r="S161" s="54">
        <v>22.03</v>
      </c>
      <c r="T161" s="54">
        <v>6.81</v>
      </c>
      <c r="U161" s="54">
        <v>70</v>
      </c>
    </row>
    <row r="162" spans="2:21" x14ac:dyDescent="0.3">
      <c r="B162" s="54">
        <v>80</v>
      </c>
      <c r="C162" s="54">
        <f t="shared" si="9"/>
        <v>353.15</v>
      </c>
      <c r="D162" s="54">
        <v>1.0116000000000001</v>
      </c>
      <c r="E162" s="54">
        <v>500.4</v>
      </c>
      <c r="F162" s="54">
        <v>3.9780000000000003E-2</v>
      </c>
      <c r="G162" s="54">
        <v>404.06</v>
      </c>
      <c r="H162" s="54">
        <v>696.94</v>
      </c>
      <c r="I162" s="54">
        <v>1.6471</v>
      </c>
      <c r="J162" s="54">
        <v>2.4765000000000001</v>
      </c>
      <c r="K162" s="54">
        <v>2.851</v>
      </c>
      <c r="L162" s="54">
        <v>2.2879999999999998</v>
      </c>
      <c r="M162" s="54">
        <v>1.2070000000000001</v>
      </c>
      <c r="N162" s="54">
        <v>603</v>
      </c>
      <c r="O162" s="54">
        <v>191.2</v>
      </c>
      <c r="P162" s="54">
        <v>94.7</v>
      </c>
      <c r="Q162" s="54">
        <v>9.08</v>
      </c>
      <c r="R162" s="54">
        <v>84.5</v>
      </c>
      <c r="S162" s="54">
        <v>23.56</v>
      </c>
      <c r="T162" s="54">
        <v>5.78</v>
      </c>
      <c r="U162" s="54">
        <v>80</v>
      </c>
    </row>
    <row r="163" spans="2:21" x14ac:dyDescent="0.3">
      <c r="B163" s="54">
        <v>90</v>
      </c>
      <c r="C163" s="54">
        <f t="shared" si="9"/>
        <v>363.15</v>
      </c>
      <c r="D163" s="54">
        <v>1.2493000000000001</v>
      </c>
      <c r="E163" s="54">
        <v>484.5</v>
      </c>
      <c r="F163" s="54">
        <v>3.175E-2</v>
      </c>
      <c r="G163" s="54">
        <v>433</v>
      </c>
      <c r="H163" s="54">
        <v>709.53</v>
      </c>
      <c r="I163" s="54">
        <v>1.7265999999999999</v>
      </c>
      <c r="J163" s="54">
        <v>2.4881000000000002</v>
      </c>
      <c r="K163" s="54">
        <v>2.964</v>
      </c>
      <c r="L163" s="54">
        <v>2.4249999999999998</v>
      </c>
      <c r="M163" s="54">
        <v>1.2410000000000001</v>
      </c>
      <c r="N163" s="54">
        <v>546</v>
      </c>
      <c r="O163" s="54">
        <v>186.1</v>
      </c>
      <c r="P163" s="54">
        <v>85.8</v>
      </c>
      <c r="Q163" s="54">
        <v>9.51</v>
      </c>
      <c r="R163" s="54">
        <v>81.3</v>
      </c>
      <c r="S163" s="54">
        <v>25.28</v>
      </c>
      <c r="T163" s="54">
        <v>4.79</v>
      </c>
      <c r="U163" s="54">
        <v>90</v>
      </c>
    </row>
    <row r="164" spans="2:21" x14ac:dyDescent="0.3">
      <c r="B164" s="54">
        <v>100</v>
      </c>
      <c r="C164" s="54">
        <f t="shared" si="9"/>
        <v>373.15</v>
      </c>
      <c r="D164" s="54">
        <v>1.5259</v>
      </c>
      <c r="E164" s="54">
        <v>467.1</v>
      </c>
      <c r="F164" s="54">
        <v>2.5409999999999999E-2</v>
      </c>
      <c r="G164" s="54">
        <v>463.03</v>
      </c>
      <c r="H164" s="54">
        <v>721.29</v>
      </c>
      <c r="I164" s="54">
        <v>1.8066</v>
      </c>
      <c r="J164" s="54">
        <v>2.4986999999999999</v>
      </c>
      <c r="K164" s="54">
        <v>3.1019999999999999</v>
      </c>
      <c r="L164" s="54">
        <v>2.5990000000000002</v>
      </c>
      <c r="M164" s="54">
        <v>1.29</v>
      </c>
      <c r="N164" s="54">
        <v>488</v>
      </c>
      <c r="O164" s="54">
        <v>179.8</v>
      </c>
      <c r="P164" s="54">
        <v>77.400000000000006</v>
      </c>
      <c r="Q164" s="54">
        <v>10.01</v>
      </c>
      <c r="R164" s="54">
        <v>78.2</v>
      </c>
      <c r="S164" s="54">
        <v>27.26</v>
      </c>
      <c r="T164" s="54">
        <v>3.84</v>
      </c>
      <c r="U164" s="54">
        <v>100</v>
      </c>
    </row>
    <row r="165" spans="2:21" x14ac:dyDescent="0.3">
      <c r="B165" s="54">
        <v>110</v>
      </c>
      <c r="C165" s="54">
        <f t="shared" si="9"/>
        <v>383.15</v>
      </c>
      <c r="D165" s="54">
        <v>1.8455999999999999</v>
      </c>
      <c r="E165" s="54">
        <v>447.9</v>
      </c>
      <c r="F165" s="54">
        <v>2.0320000000000001E-2</v>
      </c>
      <c r="G165" s="54">
        <v>494.36</v>
      </c>
      <c r="H165" s="54">
        <v>731.87</v>
      </c>
      <c r="I165" s="54">
        <v>1.8875999999999999</v>
      </c>
      <c r="J165" s="54">
        <v>2.5074999999999998</v>
      </c>
      <c r="K165" s="54">
        <v>3.2850000000000001</v>
      </c>
      <c r="L165" s="54">
        <v>2.8410000000000002</v>
      </c>
      <c r="M165" s="54">
        <v>1.3660000000000001</v>
      </c>
      <c r="N165" s="54">
        <v>428</v>
      </c>
      <c r="O165" s="54">
        <v>172</v>
      </c>
      <c r="P165" s="54">
        <v>69.3</v>
      </c>
      <c r="Q165" s="54">
        <v>10.61</v>
      </c>
      <c r="R165" s="54">
        <v>75.3</v>
      </c>
      <c r="S165" s="54">
        <v>29.6</v>
      </c>
      <c r="T165" s="54">
        <v>2.93</v>
      </c>
      <c r="U165" s="54">
        <v>110</v>
      </c>
    </row>
    <row r="166" spans="2:21" x14ac:dyDescent="0.3">
      <c r="B166" s="54">
        <v>120</v>
      </c>
      <c r="C166" s="54">
        <f t="shared" si="9"/>
        <v>393.15</v>
      </c>
      <c r="D166" s="54">
        <v>2.2130999999999998</v>
      </c>
      <c r="E166" s="54">
        <v>425.9</v>
      </c>
      <c r="F166" s="54">
        <v>1.6150000000000001E-2</v>
      </c>
      <c r="G166" s="54">
        <v>527.34</v>
      </c>
      <c r="H166" s="54">
        <v>740.69</v>
      </c>
      <c r="I166" s="54">
        <v>1.9703999999999999</v>
      </c>
      <c r="J166" s="54">
        <v>2.5131000000000001</v>
      </c>
      <c r="K166" s="54">
        <v>3.552</v>
      </c>
      <c r="L166" s="54">
        <v>3.2130000000000001</v>
      </c>
      <c r="M166" s="54">
        <v>1.492</v>
      </c>
      <c r="N166" s="54">
        <v>364</v>
      </c>
      <c r="O166" s="54">
        <v>162.5</v>
      </c>
      <c r="P166" s="54">
        <v>61.4</v>
      </c>
      <c r="Q166" s="54">
        <v>11.37</v>
      </c>
      <c r="R166" s="54">
        <v>72.5</v>
      </c>
      <c r="S166" s="54">
        <v>32.5</v>
      </c>
      <c r="T166" s="54">
        <v>2.08</v>
      </c>
      <c r="U166" s="54">
        <v>120</v>
      </c>
    </row>
    <row r="167" spans="2:21" x14ac:dyDescent="0.3">
      <c r="B167" s="54">
        <v>130</v>
      </c>
      <c r="C167" s="54">
        <f t="shared" si="9"/>
        <v>403.15</v>
      </c>
      <c r="D167" s="54">
        <v>2.6343999999999999</v>
      </c>
      <c r="E167" s="54">
        <v>399.6</v>
      </c>
      <c r="F167" s="54">
        <v>1.264E-2</v>
      </c>
      <c r="G167" s="54">
        <v>562.67999999999995</v>
      </c>
      <c r="H167" s="54">
        <v>746.7</v>
      </c>
      <c r="I167" s="54">
        <v>2.0566</v>
      </c>
      <c r="J167" s="54">
        <v>2.5129999999999999</v>
      </c>
      <c r="K167" s="54">
        <v>4.0229999999999997</v>
      </c>
      <c r="L167" s="54">
        <v>3.891</v>
      </c>
      <c r="M167" s="54">
        <v>1.7390000000000001</v>
      </c>
      <c r="N167" s="54">
        <v>296</v>
      </c>
      <c r="O167" s="54">
        <v>150.80000000000001</v>
      </c>
      <c r="P167" s="54">
        <v>53.4</v>
      </c>
      <c r="Q167" s="54">
        <v>12.39</v>
      </c>
      <c r="R167" s="54">
        <v>69.8</v>
      </c>
      <c r="S167" s="54">
        <v>36.44</v>
      </c>
      <c r="T167" s="54">
        <v>1.3</v>
      </c>
      <c r="U167" s="54">
        <v>130</v>
      </c>
    </row>
    <row r="168" spans="2:21" x14ac:dyDescent="0.3">
      <c r="B168" s="54">
        <v>140</v>
      </c>
      <c r="C168" s="54">
        <f t="shared" si="9"/>
        <v>413.15</v>
      </c>
      <c r="D168" s="54">
        <v>3.1172</v>
      </c>
      <c r="E168" s="54">
        <v>364.7</v>
      </c>
      <c r="F168" s="54">
        <v>9.5300000000000003E-3</v>
      </c>
      <c r="G168" s="54">
        <v>602.16999999999996</v>
      </c>
      <c r="H168" s="54">
        <v>747.29</v>
      </c>
      <c r="I168" s="54">
        <v>2.1501999999999999</v>
      </c>
      <c r="J168" s="54">
        <v>2.5015000000000001</v>
      </c>
      <c r="K168" s="54">
        <v>5.2270000000000003</v>
      </c>
      <c r="L168" s="54">
        <v>5.6310000000000002</v>
      </c>
      <c r="M168" s="54">
        <v>2.4049999999999998</v>
      </c>
      <c r="N168" s="54">
        <v>222</v>
      </c>
      <c r="O168" s="54">
        <v>136.5</v>
      </c>
      <c r="P168" s="54">
        <v>44.7</v>
      </c>
      <c r="Q168" s="54">
        <v>13.97</v>
      </c>
      <c r="R168" s="54">
        <v>67.3</v>
      </c>
      <c r="S168" s="54">
        <v>42.94</v>
      </c>
      <c r="T168" s="54">
        <v>0.6</v>
      </c>
      <c r="U168" s="54">
        <v>140</v>
      </c>
    </row>
    <row r="169" spans="2:21" x14ac:dyDescent="0.3">
      <c r="B169" s="54">
        <v>150</v>
      </c>
      <c r="C169" s="54">
        <f t="shared" ref="C169" si="10">B169+273.15</f>
        <v>423.15</v>
      </c>
      <c r="D169" s="54">
        <v>3.6745999999999999</v>
      </c>
      <c r="E169" s="54">
        <v>297.7</v>
      </c>
      <c r="F169" s="54">
        <v>6.2100000000000002E-3</v>
      </c>
      <c r="G169" s="54">
        <v>656.27</v>
      </c>
      <c r="H169" s="54">
        <v>729.01</v>
      </c>
      <c r="I169" s="54">
        <v>2.2755000000000001</v>
      </c>
      <c r="J169" s="54">
        <v>2.4474</v>
      </c>
      <c r="K169" s="54">
        <v>19.8</v>
      </c>
      <c r="L169" s="54">
        <v>25.55</v>
      </c>
      <c r="M169" s="54">
        <v>10.14</v>
      </c>
      <c r="N169" s="54">
        <v>136</v>
      </c>
      <c r="O169" s="54">
        <v>117.8</v>
      </c>
      <c r="P169" s="54">
        <v>32.5</v>
      </c>
      <c r="Q169" s="54">
        <v>17.87</v>
      </c>
      <c r="R169" s="54">
        <v>73</v>
      </c>
      <c r="S169" s="54">
        <v>67.319999999999993</v>
      </c>
      <c r="T169" s="54">
        <v>0.06</v>
      </c>
      <c r="U169" s="54">
        <v>150</v>
      </c>
    </row>
    <row r="174" spans="2:21" ht="15" thickBot="1" x14ac:dyDescent="0.35">
      <c r="B174" s="54" t="s">
        <v>110</v>
      </c>
    </row>
    <row r="175" spans="2:21" ht="15" thickBot="1" x14ac:dyDescent="0.35">
      <c r="G175" s="80" t="s">
        <v>92</v>
      </c>
      <c r="H175" s="78"/>
      <c r="I175" s="78" t="s">
        <v>95</v>
      </c>
      <c r="J175" s="78"/>
      <c r="K175" s="78" t="s">
        <v>96</v>
      </c>
      <c r="L175" s="78"/>
      <c r="M175" s="55"/>
      <c r="N175" s="78" t="s">
        <v>98</v>
      </c>
      <c r="O175" s="78"/>
      <c r="P175" s="78" t="s">
        <v>100</v>
      </c>
      <c r="Q175" s="78"/>
      <c r="R175" s="78" t="s">
        <v>101</v>
      </c>
      <c r="S175" s="79"/>
    </row>
    <row r="176" spans="2:21" ht="58.2" thickBot="1" x14ac:dyDescent="0.35">
      <c r="B176" s="52" t="s">
        <v>102</v>
      </c>
      <c r="C176" s="51" t="s">
        <v>41</v>
      </c>
      <c r="D176" s="51" t="s">
        <v>89</v>
      </c>
      <c r="E176" s="51" t="s">
        <v>90</v>
      </c>
      <c r="F176" s="51" t="s">
        <v>91</v>
      </c>
      <c r="G176" s="51" t="s">
        <v>93</v>
      </c>
      <c r="H176" s="51" t="s">
        <v>94</v>
      </c>
      <c r="I176" s="51" t="s">
        <v>93</v>
      </c>
      <c r="J176" s="51" t="s">
        <v>94</v>
      </c>
      <c r="K176" s="51" t="s">
        <v>93</v>
      </c>
      <c r="L176" s="51" t="s">
        <v>94</v>
      </c>
      <c r="M176" s="51" t="s">
        <v>97</v>
      </c>
      <c r="N176" s="51" t="s">
        <v>93</v>
      </c>
      <c r="O176" s="51" t="s">
        <v>94</v>
      </c>
      <c r="P176" s="51" t="s">
        <v>93</v>
      </c>
      <c r="Q176" s="51" t="s">
        <v>94</v>
      </c>
      <c r="R176" s="51" t="s">
        <v>93</v>
      </c>
      <c r="S176" s="51" t="s">
        <v>94</v>
      </c>
      <c r="T176" s="51" t="s">
        <v>99</v>
      </c>
      <c r="U176" s="53" t="s">
        <v>79</v>
      </c>
    </row>
    <row r="177" spans="2:21" x14ac:dyDescent="0.3">
      <c r="B177" s="54">
        <v>-100</v>
      </c>
      <c r="C177" s="54">
        <f>B177+273.15</f>
        <v>173.14999999999998</v>
      </c>
      <c r="D177" s="54">
        <v>3.8000000000000002E-4</v>
      </c>
      <c r="E177" s="54">
        <v>683.9</v>
      </c>
      <c r="F177" s="54">
        <v>65.233999999999995</v>
      </c>
      <c r="G177" s="54">
        <v>-6.4</v>
      </c>
      <c r="H177" s="54">
        <v>428.19</v>
      </c>
      <c r="I177" s="54">
        <v>6.7100000000000007E-2</v>
      </c>
      <c r="J177" s="54">
        <v>2.577</v>
      </c>
      <c r="K177" s="54">
        <v>1.8779999999999999</v>
      </c>
      <c r="L177" s="54">
        <v>1.131</v>
      </c>
      <c r="M177" s="54">
        <v>1.145</v>
      </c>
      <c r="N177" s="54">
        <v>1558</v>
      </c>
      <c r="O177" s="54">
        <v>168.3</v>
      </c>
      <c r="P177" s="54">
        <v>936.5</v>
      </c>
      <c r="Q177" s="54">
        <v>4.4000000000000004</v>
      </c>
      <c r="R177" s="54">
        <v>140</v>
      </c>
      <c r="S177" s="54">
        <v>6.03</v>
      </c>
      <c r="T177" s="54">
        <v>25.52</v>
      </c>
      <c r="U177" s="54">
        <v>-100</v>
      </c>
    </row>
    <row r="178" spans="2:21" x14ac:dyDescent="0.3">
      <c r="B178" s="54">
        <v>-90</v>
      </c>
      <c r="C178" s="54">
        <f t="shared" ref="C178:C200" si="11">B178+273.15</f>
        <v>183.14999999999998</v>
      </c>
      <c r="D178" s="54">
        <v>9.7999999999999997E-4</v>
      </c>
      <c r="E178" s="54">
        <v>674.2</v>
      </c>
      <c r="F178" s="54">
        <v>26.648</v>
      </c>
      <c r="G178" s="54">
        <v>12.55</v>
      </c>
      <c r="H178" s="54">
        <v>439.62</v>
      </c>
      <c r="I178" s="54">
        <v>0.1734</v>
      </c>
      <c r="J178" s="54">
        <v>2.5051999999999999</v>
      </c>
      <c r="K178" s="54">
        <v>1.911</v>
      </c>
      <c r="L178" s="54">
        <v>1.171</v>
      </c>
      <c r="M178" s="54">
        <v>1.1399999999999999</v>
      </c>
      <c r="N178" s="54">
        <v>1494</v>
      </c>
      <c r="O178" s="54">
        <v>172.6</v>
      </c>
      <c r="P178" s="54">
        <v>753.2</v>
      </c>
      <c r="Q178" s="54">
        <v>4.6500000000000004</v>
      </c>
      <c r="R178" s="54">
        <v>136</v>
      </c>
      <c r="S178" s="54">
        <v>6.76</v>
      </c>
      <c r="T178" s="54">
        <v>24.24</v>
      </c>
      <c r="U178" s="54">
        <v>-90</v>
      </c>
    </row>
    <row r="179" spans="2:21" x14ac:dyDescent="0.3">
      <c r="B179" s="54">
        <v>-80</v>
      </c>
      <c r="C179" s="54">
        <f t="shared" si="11"/>
        <v>193.14999999999998</v>
      </c>
      <c r="D179" s="54">
        <v>2.2699999999999999E-3</v>
      </c>
      <c r="E179" s="54">
        <v>664.5</v>
      </c>
      <c r="F179" s="54">
        <v>12.14</v>
      </c>
      <c r="G179" s="54">
        <v>31.82</v>
      </c>
      <c r="H179" s="54">
        <v>451.39</v>
      </c>
      <c r="I179" s="54">
        <v>0.27589999999999998</v>
      </c>
      <c r="J179" s="54">
        <v>2.4481000000000002</v>
      </c>
      <c r="K179" s="54">
        <v>1.944</v>
      </c>
      <c r="L179" s="54">
        <v>1.212</v>
      </c>
      <c r="M179" s="54">
        <v>1.1359999999999999</v>
      </c>
      <c r="N179" s="54">
        <v>1431</v>
      </c>
      <c r="O179" s="54">
        <v>176.7</v>
      </c>
      <c r="P179" s="54">
        <v>619.20000000000005</v>
      </c>
      <c r="Q179" s="54">
        <v>4.91</v>
      </c>
      <c r="R179" s="54">
        <v>131.9</v>
      </c>
      <c r="S179" s="54">
        <v>7.5</v>
      </c>
      <c r="T179" s="54">
        <v>22.96</v>
      </c>
      <c r="U179" s="54">
        <v>-80</v>
      </c>
    </row>
    <row r="180" spans="2:21" x14ac:dyDescent="0.3">
      <c r="B180" s="54">
        <v>-70</v>
      </c>
      <c r="C180" s="54">
        <f t="shared" si="11"/>
        <v>203.14999999999998</v>
      </c>
      <c r="D180" s="54">
        <v>4.7800000000000004E-3</v>
      </c>
      <c r="E180" s="54">
        <v>654.6</v>
      </c>
      <c r="F180" s="54">
        <v>6.0591999999999997</v>
      </c>
      <c r="G180" s="54">
        <v>51.44</v>
      </c>
      <c r="H180" s="54">
        <v>463.48</v>
      </c>
      <c r="I180" s="54">
        <v>0.37490000000000001</v>
      </c>
      <c r="J180" s="54">
        <v>2.4030999999999998</v>
      </c>
      <c r="K180" s="54">
        <v>1.9790000000000001</v>
      </c>
      <c r="L180" s="54">
        <v>1.254</v>
      </c>
      <c r="M180" s="54">
        <v>1.1319999999999999</v>
      </c>
      <c r="N180" s="54">
        <v>1370</v>
      </c>
      <c r="O180" s="54">
        <v>180.6</v>
      </c>
      <c r="P180" s="54">
        <v>518.1</v>
      </c>
      <c r="Q180" s="54">
        <v>5.16</v>
      </c>
      <c r="R180" s="54">
        <v>127.7</v>
      </c>
      <c r="S180" s="54">
        <v>8.27</v>
      </c>
      <c r="T180" s="54">
        <v>21.68</v>
      </c>
      <c r="U180" s="54">
        <v>-70</v>
      </c>
    </row>
    <row r="181" spans="2:21" x14ac:dyDescent="0.3">
      <c r="B181" s="54">
        <v>-60</v>
      </c>
      <c r="C181" s="54">
        <f t="shared" si="11"/>
        <v>213.14999999999998</v>
      </c>
      <c r="D181" s="54">
        <v>9.2700000000000005E-3</v>
      </c>
      <c r="E181" s="54">
        <v>644.6</v>
      </c>
      <c r="F181" s="54">
        <v>3.2662</v>
      </c>
      <c r="G181" s="54">
        <v>71.41</v>
      </c>
      <c r="H181" s="54">
        <v>475.86</v>
      </c>
      <c r="I181" s="54">
        <v>0.4708</v>
      </c>
      <c r="J181" s="54">
        <v>2.3683000000000001</v>
      </c>
      <c r="K181" s="54">
        <v>2.0150000000000001</v>
      </c>
      <c r="L181" s="54">
        <v>1.298</v>
      </c>
      <c r="M181" s="54">
        <v>1.129</v>
      </c>
      <c r="N181" s="54">
        <v>1309</v>
      </c>
      <c r="O181" s="54">
        <v>184.2</v>
      </c>
      <c r="P181" s="54">
        <v>439.8</v>
      </c>
      <c r="Q181" s="54">
        <v>5.41</v>
      </c>
      <c r="R181" s="54">
        <v>123.5</v>
      </c>
      <c r="S181" s="54">
        <v>9.06</v>
      </c>
      <c r="T181" s="54">
        <v>20.41</v>
      </c>
      <c r="U181" s="54">
        <v>-60</v>
      </c>
    </row>
    <row r="182" spans="2:21" x14ac:dyDescent="0.3">
      <c r="B182" s="54">
        <v>-50</v>
      </c>
      <c r="C182" s="54">
        <f t="shared" si="11"/>
        <v>223.14999999999998</v>
      </c>
      <c r="D182" s="54">
        <v>1.6799999999999999E-2</v>
      </c>
      <c r="E182" s="54">
        <v>634.4</v>
      </c>
      <c r="F182" s="54">
        <v>1.8792</v>
      </c>
      <c r="G182" s="54">
        <v>91.76</v>
      </c>
      <c r="H182" s="54">
        <v>488.49</v>
      </c>
      <c r="I182" s="54">
        <v>0.56399999999999995</v>
      </c>
      <c r="J182" s="54">
        <v>2.3418999999999999</v>
      </c>
      <c r="K182" s="54">
        <v>2.0539999999999998</v>
      </c>
      <c r="L182" s="54">
        <v>1.3440000000000001</v>
      </c>
      <c r="M182" s="54">
        <v>1.1259999999999999</v>
      </c>
      <c r="N182" s="54">
        <v>1250</v>
      </c>
      <c r="O182" s="54">
        <v>187.5</v>
      </c>
      <c r="P182" s="54">
        <v>377.6</v>
      </c>
      <c r="Q182" s="54">
        <v>5.65</v>
      </c>
      <c r="R182" s="54">
        <v>119.2</v>
      </c>
      <c r="S182" s="54">
        <v>9.8800000000000008</v>
      </c>
      <c r="T182" s="54">
        <v>19.16</v>
      </c>
      <c r="U182" s="54">
        <v>-50</v>
      </c>
    </row>
    <row r="183" spans="2:21" x14ac:dyDescent="0.3">
      <c r="B183" s="54">
        <v>-40</v>
      </c>
      <c r="C183" s="54">
        <f t="shared" si="11"/>
        <v>233.14999999999998</v>
      </c>
      <c r="D183" s="54">
        <v>2.87E-2</v>
      </c>
      <c r="E183" s="54">
        <v>624.1</v>
      </c>
      <c r="F183" s="54">
        <v>1.1427</v>
      </c>
      <c r="G183" s="54">
        <v>112.51</v>
      </c>
      <c r="H183" s="54">
        <v>501.35</v>
      </c>
      <c r="I183" s="54">
        <v>0.65490000000000004</v>
      </c>
      <c r="J183" s="54">
        <v>2.3227000000000002</v>
      </c>
      <c r="K183" s="54">
        <v>2.0939999999999999</v>
      </c>
      <c r="L183" s="54">
        <v>1.393</v>
      </c>
      <c r="M183" s="54">
        <v>1.125</v>
      </c>
      <c r="N183" s="54">
        <v>1191</v>
      </c>
      <c r="O183" s="54">
        <v>190.4</v>
      </c>
      <c r="P183" s="54">
        <v>327.39999999999998</v>
      </c>
      <c r="Q183" s="54">
        <v>5.9</v>
      </c>
      <c r="R183" s="54">
        <v>115</v>
      </c>
      <c r="S183" s="54">
        <v>10.71</v>
      </c>
      <c r="T183" s="54">
        <v>17.91</v>
      </c>
      <c r="U183" s="54">
        <v>-40</v>
      </c>
    </row>
    <row r="184" spans="2:21" x14ac:dyDescent="0.3">
      <c r="B184" s="54">
        <v>-30</v>
      </c>
      <c r="C184" s="54">
        <f t="shared" si="11"/>
        <v>243.14999999999998</v>
      </c>
      <c r="D184" s="54">
        <v>4.6620000000000002E-2</v>
      </c>
      <c r="E184" s="54">
        <v>613.6</v>
      </c>
      <c r="F184" s="54">
        <v>0.72838999999999998</v>
      </c>
      <c r="G184" s="54">
        <v>133.68</v>
      </c>
      <c r="H184" s="54">
        <v>514.4</v>
      </c>
      <c r="I184" s="54">
        <v>0.74370000000000003</v>
      </c>
      <c r="J184" s="54">
        <v>2.3094999999999999</v>
      </c>
      <c r="K184" s="54">
        <v>2.137</v>
      </c>
      <c r="L184" s="54">
        <v>1.444</v>
      </c>
      <c r="M184" s="54">
        <v>1.125</v>
      </c>
      <c r="N184" s="54">
        <v>1133</v>
      </c>
      <c r="O184" s="54">
        <v>193</v>
      </c>
      <c r="P184" s="54">
        <v>286.2</v>
      </c>
      <c r="Q184" s="54">
        <v>6.14</v>
      </c>
      <c r="R184" s="54">
        <v>110.8</v>
      </c>
      <c r="S184" s="54">
        <v>11.57</v>
      </c>
      <c r="T184" s="54">
        <v>16.670000000000002</v>
      </c>
      <c r="U184" s="54">
        <v>-30</v>
      </c>
    </row>
    <row r="185" spans="2:21" x14ac:dyDescent="0.3">
      <c r="B185" s="54">
        <v>-20</v>
      </c>
      <c r="C185" s="54">
        <f t="shared" si="11"/>
        <v>253.14999999999998</v>
      </c>
      <c r="D185" s="54">
        <v>7.2480000000000003E-2</v>
      </c>
      <c r="E185" s="54">
        <v>602.9</v>
      </c>
      <c r="F185" s="54">
        <v>0.48338999999999999</v>
      </c>
      <c r="G185" s="54">
        <v>155.30000000000001</v>
      </c>
      <c r="H185" s="54">
        <v>527.61</v>
      </c>
      <c r="I185" s="54">
        <v>0.8306</v>
      </c>
      <c r="J185" s="54">
        <v>2.3012999999999999</v>
      </c>
      <c r="K185" s="54">
        <v>2.1819999999999999</v>
      </c>
      <c r="L185" s="54">
        <v>1.4990000000000001</v>
      </c>
      <c r="M185" s="54">
        <v>1.125</v>
      </c>
      <c r="N185" s="54">
        <v>1075</v>
      </c>
      <c r="O185" s="54">
        <v>195.1</v>
      </c>
      <c r="P185" s="54">
        <v>251.9</v>
      </c>
      <c r="Q185" s="54">
        <v>6.38</v>
      </c>
      <c r="R185" s="54">
        <v>106.6</v>
      </c>
      <c r="S185" s="54">
        <v>12.45</v>
      </c>
      <c r="T185" s="54">
        <v>15.44</v>
      </c>
      <c r="U185" s="54">
        <v>-20</v>
      </c>
    </row>
    <row r="186" spans="2:21" x14ac:dyDescent="0.3">
      <c r="B186" s="54">
        <v>-10</v>
      </c>
      <c r="C186" s="54">
        <f t="shared" si="11"/>
        <v>263.14999999999998</v>
      </c>
      <c r="D186" s="54">
        <v>0.10845</v>
      </c>
      <c r="E186" s="54">
        <v>591.9</v>
      </c>
      <c r="F186" s="54">
        <v>0.33204</v>
      </c>
      <c r="G186" s="54">
        <v>177.4</v>
      </c>
      <c r="H186" s="54">
        <v>540.92999999999995</v>
      </c>
      <c r="I186" s="54">
        <v>0.91600000000000004</v>
      </c>
      <c r="J186" s="54">
        <v>2.2974999999999999</v>
      </c>
      <c r="K186" s="54">
        <v>2.2309999999999999</v>
      </c>
      <c r="L186" s="54">
        <v>1.5569999999999999</v>
      </c>
      <c r="M186" s="54">
        <v>1.127</v>
      </c>
      <c r="N186" s="54">
        <v>1018</v>
      </c>
      <c r="O186" s="54">
        <v>196.8</v>
      </c>
      <c r="P186" s="54">
        <v>223.1</v>
      </c>
      <c r="Q186" s="54">
        <v>6.62</v>
      </c>
      <c r="R186" s="54">
        <v>102.6</v>
      </c>
      <c r="S186" s="54">
        <v>13.36</v>
      </c>
      <c r="T186" s="54">
        <v>14.23</v>
      </c>
      <c r="U186" s="54">
        <v>-10</v>
      </c>
    </row>
    <row r="187" spans="2:21" x14ac:dyDescent="0.3">
      <c r="B187" s="54">
        <v>0</v>
      </c>
      <c r="C187" s="54">
        <f t="shared" si="11"/>
        <v>273.14999999999998</v>
      </c>
      <c r="D187" s="54">
        <v>0.15695999999999999</v>
      </c>
      <c r="E187" s="54">
        <v>580.6</v>
      </c>
      <c r="F187" s="54">
        <v>0.23491000000000001</v>
      </c>
      <c r="G187" s="54">
        <v>200</v>
      </c>
      <c r="H187" s="54">
        <v>554.34</v>
      </c>
      <c r="I187" s="54">
        <v>1</v>
      </c>
      <c r="J187" s="54">
        <v>2.2972000000000001</v>
      </c>
      <c r="K187" s="54">
        <v>2.2829999999999999</v>
      </c>
      <c r="L187" s="54">
        <v>1.619</v>
      </c>
      <c r="M187" s="54">
        <v>1.1299999999999999</v>
      </c>
      <c r="N187" s="54">
        <v>961</v>
      </c>
      <c r="O187" s="54">
        <v>197.9</v>
      </c>
      <c r="P187" s="54">
        <v>198.6</v>
      </c>
      <c r="Q187" s="54">
        <v>6.86</v>
      </c>
      <c r="R187" s="54">
        <v>98.6</v>
      </c>
      <c r="S187" s="54">
        <v>14.3</v>
      </c>
      <c r="T187" s="54">
        <v>13.03</v>
      </c>
      <c r="U187" s="54">
        <v>0</v>
      </c>
    </row>
    <row r="188" spans="2:21" x14ac:dyDescent="0.3">
      <c r="B188" s="54">
        <v>10</v>
      </c>
      <c r="C188" s="54">
        <f t="shared" si="11"/>
        <v>283.14999999999998</v>
      </c>
      <c r="D188" s="54">
        <v>0.22061</v>
      </c>
      <c r="E188" s="54">
        <v>568.9</v>
      </c>
      <c r="F188" s="54">
        <v>0.17044000000000001</v>
      </c>
      <c r="G188" s="54">
        <v>223.15</v>
      </c>
      <c r="H188" s="54">
        <v>567.78</v>
      </c>
      <c r="I188" s="54">
        <v>1.0828</v>
      </c>
      <c r="J188" s="54">
        <v>2.2999999999999998</v>
      </c>
      <c r="K188" s="54">
        <v>2.3380000000000001</v>
      </c>
      <c r="L188" s="54">
        <v>1.6859999999999999</v>
      </c>
      <c r="M188" s="54">
        <v>1.135</v>
      </c>
      <c r="N188" s="54">
        <v>905</v>
      </c>
      <c r="O188" s="54">
        <v>198.4</v>
      </c>
      <c r="P188" s="54">
        <v>177.5</v>
      </c>
      <c r="Q188" s="54">
        <v>7.11</v>
      </c>
      <c r="R188" s="54">
        <v>94.8</v>
      </c>
      <c r="S188" s="54">
        <v>15.27</v>
      </c>
      <c r="T188" s="54">
        <v>11.84</v>
      </c>
      <c r="U188" s="54">
        <v>10</v>
      </c>
    </row>
    <row r="189" spans="2:21" x14ac:dyDescent="0.3">
      <c r="B189" s="54">
        <v>20</v>
      </c>
      <c r="C189" s="54">
        <f t="shared" si="11"/>
        <v>293.14999999999998</v>
      </c>
      <c r="D189" s="54">
        <v>0.30221999999999999</v>
      </c>
      <c r="E189" s="54">
        <v>556.9</v>
      </c>
      <c r="F189" s="54">
        <v>0.12637000000000001</v>
      </c>
      <c r="G189" s="54">
        <v>246.88</v>
      </c>
      <c r="H189" s="54">
        <v>581.21</v>
      </c>
      <c r="I189" s="54">
        <v>1.1647000000000001</v>
      </c>
      <c r="J189" s="54">
        <v>2.3050999999999999</v>
      </c>
      <c r="K189" s="54">
        <v>2.3980000000000001</v>
      </c>
      <c r="L189" s="54">
        <v>1.7569999999999999</v>
      </c>
      <c r="M189" s="54">
        <v>1.141</v>
      </c>
      <c r="N189" s="54">
        <v>849</v>
      </c>
      <c r="O189" s="54">
        <v>198.2</v>
      </c>
      <c r="P189" s="54">
        <v>159.30000000000001</v>
      </c>
      <c r="Q189" s="54">
        <v>7.37</v>
      </c>
      <c r="R189" s="54">
        <v>91.1</v>
      </c>
      <c r="S189" s="54">
        <v>16.29</v>
      </c>
      <c r="T189" s="54">
        <v>10.68</v>
      </c>
      <c r="U189" s="54">
        <v>20</v>
      </c>
    </row>
    <row r="190" spans="2:21" x14ac:dyDescent="0.3">
      <c r="B190" s="54">
        <v>30</v>
      </c>
      <c r="C190" s="54">
        <f t="shared" si="11"/>
        <v>303.14999999999998</v>
      </c>
      <c r="D190" s="54">
        <v>0.40472000000000002</v>
      </c>
      <c r="E190" s="54">
        <v>544.29999999999995</v>
      </c>
      <c r="F190" s="54">
        <v>9.5420000000000005E-2</v>
      </c>
      <c r="G190" s="54">
        <v>271.24</v>
      </c>
      <c r="H190" s="54">
        <v>594.57000000000005</v>
      </c>
      <c r="I190" s="54">
        <v>1.2458</v>
      </c>
      <c r="J190" s="54">
        <v>2.3123</v>
      </c>
      <c r="K190" s="54">
        <v>2.4630000000000001</v>
      </c>
      <c r="L190" s="54">
        <v>1.835</v>
      </c>
      <c r="M190" s="54">
        <v>1.1499999999999999</v>
      </c>
      <c r="N190" s="54">
        <v>793</v>
      </c>
      <c r="O190" s="54">
        <v>197.4</v>
      </c>
      <c r="P190" s="54">
        <v>143.4</v>
      </c>
      <c r="Q190" s="54">
        <v>7.63</v>
      </c>
      <c r="R190" s="54">
        <v>87.5</v>
      </c>
      <c r="S190" s="54">
        <v>17.37</v>
      </c>
      <c r="T190" s="54">
        <v>9.5299999999999994</v>
      </c>
      <c r="U190" s="54">
        <v>30</v>
      </c>
    </row>
    <row r="191" spans="2:21" x14ac:dyDescent="0.3">
      <c r="B191" s="54">
        <v>40</v>
      </c>
      <c r="C191" s="54">
        <f t="shared" si="11"/>
        <v>313.14999999999998</v>
      </c>
      <c r="D191" s="54">
        <v>0.53120999999999996</v>
      </c>
      <c r="E191" s="54">
        <v>531.20000000000005</v>
      </c>
      <c r="F191" s="54">
        <v>7.3169999999999999E-2</v>
      </c>
      <c r="G191" s="54">
        <v>296.27999999999997</v>
      </c>
      <c r="H191" s="54">
        <v>607.79999999999995</v>
      </c>
      <c r="I191" s="54">
        <v>1.3263</v>
      </c>
      <c r="J191" s="54">
        <v>2.3210999999999999</v>
      </c>
      <c r="K191" s="54">
        <v>2.5350000000000001</v>
      </c>
      <c r="L191" s="54">
        <v>1.921</v>
      </c>
      <c r="M191" s="54">
        <v>1.1619999999999999</v>
      </c>
      <c r="N191" s="54">
        <v>736</v>
      </c>
      <c r="O191" s="54">
        <v>195.8</v>
      </c>
      <c r="P191" s="54">
        <v>129.4</v>
      </c>
      <c r="Q191" s="54">
        <v>7.91</v>
      </c>
      <c r="R191" s="54">
        <v>84.1</v>
      </c>
      <c r="S191" s="54">
        <v>18.52</v>
      </c>
      <c r="T191" s="54">
        <v>8.41</v>
      </c>
      <c r="U191" s="54">
        <v>40</v>
      </c>
    </row>
    <row r="192" spans="2:21" x14ac:dyDescent="0.3">
      <c r="B192" s="54">
        <v>50</v>
      </c>
      <c r="C192" s="54">
        <f t="shared" si="11"/>
        <v>323.14999999999998</v>
      </c>
      <c r="D192" s="54">
        <v>0.68489999999999995</v>
      </c>
      <c r="E192" s="54">
        <v>517.4</v>
      </c>
      <c r="F192" s="54">
        <v>5.6829999999999999E-2</v>
      </c>
      <c r="G192" s="54">
        <v>322.06</v>
      </c>
      <c r="H192" s="54">
        <v>620.82000000000005</v>
      </c>
      <c r="I192" s="54">
        <v>1.4064000000000001</v>
      </c>
      <c r="J192" s="54">
        <v>2.3309000000000002</v>
      </c>
      <c r="K192" s="54">
        <v>2.6150000000000002</v>
      </c>
      <c r="L192" s="54">
        <v>2.0169999999999999</v>
      </c>
      <c r="M192" s="54">
        <v>1.1779999999999999</v>
      </c>
      <c r="N192" s="54">
        <v>680</v>
      </c>
      <c r="O192" s="54">
        <v>193.3</v>
      </c>
      <c r="P192" s="54">
        <v>116.9</v>
      </c>
      <c r="Q192" s="54">
        <v>8.2200000000000006</v>
      </c>
      <c r="R192" s="54">
        <v>80.8</v>
      </c>
      <c r="S192" s="54">
        <v>19.78</v>
      </c>
      <c r="T192" s="54">
        <v>7.31</v>
      </c>
      <c r="U192" s="54">
        <v>50</v>
      </c>
    </row>
    <row r="193" spans="2:21" x14ac:dyDescent="0.3">
      <c r="B193" s="54">
        <v>60</v>
      </c>
      <c r="C193" s="54">
        <f t="shared" si="11"/>
        <v>333.15</v>
      </c>
      <c r="D193" s="54">
        <v>0.86916000000000004</v>
      </c>
      <c r="E193" s="54">
        <v>502.7</v>
      </c>
      <c r="F193" s="54">
        <v>4.4589999999999998E-2</v>
      </c>
      <c r="G193" s="54">
        <v>348.66</v>
      </c>
      <c r="H193" s="54">
        <v>633.53</v>
      </c>
      <c r="I193" s="54">
        <v>1.4863</v>
      </c>
      <c r="J193" s="54">
        <v>2.3414000000000001</v>
      </c>
      <c r="K193" s="54">
        <v>2.706</v>
      </c>
      <c r="L193" s="54">
        <v>2.125</v>
      </c>
      <c r="M193" s="54">
        <v>1.1990000000000001</v>
      </c>
      <c r="N193" s="54">
        <v>622</v>
      </c>
      <c r="O193" s="54">
        <v>189.9</v>
      </c>
      <c r="P193" s="54">
        <v>105.6</v>
      </c>
      <c r="Q193" s="54">
        <v>8.56</v>
      </c>
      <c r="R193" s="54">
        <v>77.599999999999994</v>
      </c>
      <c r="S193" s="54">
        <v>21.16</v>
      </c>
      <c r="T193" s="54">
        <v>6.24</v>
      </c>
      <c r="U193" s="54">
        <v>60</v>
      </c>
    </row>
    <row r="194" spans="2:21" x14ac:dyDescent="0.3">
      <c r="B194" s="54">
        <v>70</v>
      </c>
      <c r="C194" s="54">
        <f t="shared" si="11"/>
        <v>343.15</v>
      </c>
      <c r="D194" s="54">
        <v>1.0874999999999999</v>
      </c>
      <c r="E194" s="54">
        <v>487</v>
      </c>
      <c r="F194" s="54">
        <v>3.5249999999999997E-2</v>
      </c>
      <c r="G194" s="54">
        <v>376.17</v>
      </c>
      <c r="H194" s="54">
        <v>645.77</v>
      </c>
      <c r="I194" s="54">
        <v>1.5664</v>
      </c>
      <c r="J194" s="54">
        <v>2.3519999999999999</v>
      </c>
      <c r="K194" s="54">
        <v>2.8119999999999998</v>
      </c>
      <c r="L194" s="54">
        <v>2.2519999999999998</v>
      </c>
      <c r="M194" s="54">
        <v>1.2290000000000001</v>
      </c>
      <c r="N194" s="54">
        <v>564</v>
      </c>
      <c r="O194" s="54">
        <v>185.4</v>
      </c>
      <c r="P194" s="54">
        <v>95.2</v>
      </c>
      <c r="Q194" s="54">
        <v>8.94</v>
      </c>
      <c r="R194" s="54">
        <v>74.599999999999994</v>
      </c>
      <c r="S194" s="54">
        <v>22.72</v>
      </c>
      <c r="T194" s="54">
        <v>5.21</v>
      </c>
      <c r="U194" s="54">
        <v>70</v>
      </c>
    </row>
    <row r="195" spans="2:21" x14ac:dyDescent="0.3">
      <c r="B195" s="54">
        <v>80</v>
      </c>
      <c r="C195" s="54">
        <f t="shared" si="11"/>
        <v>353.15</v>
      </c>
      <c r="D195" s="54">
        <v>1.3438000000000001</v>
      </c>
      <c r="E195" s="54">
        <v>469.9</v>
      </c>
      <c r="F195" s="54">
        <v>2.7990000000000001E-2</v>
      </c>
      <c r="G195" s="54">
        <v>404.73</v>
      </c>
      <c r="H195" s="54">
        <v>657.31</v>
      </c>
      <c r="I195" s="54">
        <v>1.6469</v>
      </c>
      <c r="J195" s="54">
        <v>2.3620999999999999</v>
      </c>
      <c r="K195" s="54">
        <v>2.9420000000000002</v>
      </c>
      <c r="L195" s="54">
        <v>2.4089999999999998</v>
      </c>
      <c r="M195" s="54">
        <v>1.272</v>
      </c>
      <c r="N195" s="54">
        <v>505</v>
      </c>
      <c r="O195" s="54">
        <v>179.7</v>
      </c>
      <c r="P195" s="54">
        <v>85.6</v>
      </c>
      <c r="Q195" s="54">
        <v>9.39</v>
      </c>
      <c r="R195" s="54">
        <v>71.8</v>
      </c>
      <c r="S195" s="54">
        <v>24.53</v>
      </c>
      <c r="T195" s="54">
        <v>4.21</v>
      </c>
      <c r="U195" s="54">
        <v>80</v>
      </c>
    </row>
    <row r="196" spans="2:21" x14ac:dyDescent="0.3">
      <c r="B196" s="54">
        <v>90</v>
      </c>
      <c r="C196" s="54">
        <f t="shared" si="11"/>
        <v>363.15</v>
      </c>
      <c r="D196" s="54">
        <v>1.6419999999999999</v>
      </c>
      <c r="E196" s="54">
        <v>451.1</v>
      </c>
      <c r="F196" s="54">
        <v>2.2259999999999999E-2</v>
      </c>
      <c r="G196" s="54">
        <v>434.54</v>
      </c>
      <c r="H196" s="54">
        <v>667.86</v>
      </c>
      <c r="I196" s="54">
        <v>1.7282999999999999</v>
      </c>
      <c r="J196" s="54">
        <v>2.3708</v>
      </c>
      <c r="K196" s="54">
        <v>3.11</v>
      </c>
      <c r="L196" s="54">
        <v>2.625</v>
      </c>
      <c r="M196" s="54">
        <v>1.3380000000000001</v>
      </c>
      <c r="N196" s="54">
        <v>444</v>
      </c>
      <c r="O196" s="54">
        <v>172.6</v>
      </c>
      <c r="P196" s="54">
        <v>76.599999999999994</v>
      </c>
      <c r="Q196" s="54">
        <v>9.9499999999999993</v>
      </c>
      <c r="R196" s="54">
        <v>69.099999999999994</v>
      </c>
      <c r="S196" s="54">
        <v>26.7</v>
      </c>
      <c r="T196" s="54">
        <v>3.26</v>
      </c>
      <c r="U196" s="54">
        <v>90</v>
      </c>
    </row>
    <row r="197" spans="2:21" x14ac:dyDescent="0.3">
      <c r="B197" s="54">
        <v>100</v>
      </c>
      <c r="C197" s="54">
        <f t="shared" si="11"/>
        <v>373.15</v>
      </c>
      <c r="D197" s="54">
        <v>1.9864999999999999</v>
      </c>
      <c r="E197" s="54">
        <v>429.6</v>
      </c>
      <c r="F197" s="54">
        <v>1.7639999999999999E-2</v>
      </c>
      <c r="G197" s="54">
        <v>465.9</v>
      </c>
      <c r="H197" s="54">
        <v>676.94</v>
      </c>
      <c r="I197" s="54">
        <v>1.8113999999999999</v>
      </c>
      <c r="J197" s="54">
        <v>2.3769</v>
      </c>
      <c r="K197" s="54">
        <v>3.347</v>
      </c>
      <c r="L197" s="54">
        <v>2.9510000000000001</v>
      </c>
      <c r="M197" s="54">
        <v>1.4470000000000001</v>
      </c>
      <c r="N197" s="54">
        <v>381</v>
      </c>
      <c r="O197" s="54">
        <v>163.80000000000001</v>
      </c>
      <c r="P197" s="54">
        <v>67.8</v>
      </c>
      <c r="Q197" s="54">
        <v>10.65</v>
      </c>
      <c r="R197" s="54">
        <v>66.599999999999994</v>
      </c>
      <c r="S197" s="54">
        <v>29.44</v>
      </c>
      <c r="T197" s="54">
        <v>2.36</v>
      </c>
      <c r="U197" s="54">
        <v>100</v>
      </c>
    </row>
    <row r="198" spans="2:21" x14ac:dyDescent="0.3">
      <c r="B198" s="54">
        <v>110</v>
      </c>
      <c r="C198" s="54">
        <f t="shared" si="11"/>
        <v>383.15</v>
      </c>
      <c r="D198" s="54">
        <v>2.3826000000000001</v>
      </c>
      <c r="E198" s="54">
        <v>404.3</v>
      </c>
      <c r="F198" s="54">
        <v>1.383E-2</v>
      </c>
      <c r="G198" s="54">
        <v>499.39</v>
      </c>
      <c r="H198" s="54">
        <v>683.74</v>
      </c>
      <c r="I198" s="54">
        <v>1.8974</v>
      </c>
      <c r="J198" s="54">
        <v>2.3784999999999998</v>
      </c>
      <c r="K198" s="54">
        <v>3.7360000000000002</v>
      </c>
      <c r="L198" s="54">
        <v>3.5169999999999999</v>
      </c>
      <c r="M198" s="54">
        <v>1.65</v>
      </c>
      <c r="N198" s="54">
        <v>313</v>
      </c>
      <c r="O198" s="54">
        <v>153.1</v>
      </c>
      <c r="P198" s="54">
        <v>59</v>
      </c>
      <c r="Q198" s="54">
        <v>11.62</v>
      </c>
      <c r="R198" s="54">
        <v>64.2</v>
      </c>
      <c r="S198" s="54">
        <v>33.18</v>
      </c>
      <c r="T198" s="54">
        <v>1.53</v>
      </c>
      <c r="U198" s="54">
        <v>110</v>
      </c>
    </row>
    <row r="199" spans="2:21" x14ac:dyDescent="0.3">
      <c r="B199" s="54">
        <v>120</v>
      </c>
      <c r="C199" s="54">
        <f t="shared" si="11"/>
        <v>393.15</v>
      </c>
      <c r="D199" s="54">
        <v>2.8365999999999998</v>
      </c>
      <c r="E199" s="54">
        <v>372</v>
      </c>
      <c r="F199" s="54">
        <v>1.056E-2</v>
      </c>
      <c r="G199" s="54">
        <v>536.26</v>
      </c>
      <c r="H199" s="54">
        <v>686.46</v>
      </c>
      <c r="I199" s="54">
        <v>1.9893000000000001</v>
      </c>
      <c r="J199" s="54">
        <v>2.3714</v>
      </c>
      <c r="K199" s="54">
        <v>4.585</v>
      </c>
      <c r="L199" s="54">
        <v>4.806</v>
      </c>
      <c r="M199" s="54">
        <v>2.1389999999999998</v>
      </c>
      <c r="N199" s="54">
        <v>240</v>
      </c>
      <c r="O199" s="54">
        <v>139.9</v>
      </c>
      <c r="P199" s="54">
        <v>49.8</v>
      </c>
      <c r="Q199" s="54">
        <v>13.09</v>
      </c>
      <c r="R199" s="54">
        <v>62.2</v>
      </c>
      <c r="S199" s="54">
        <v>39.049999999999997</v>
      </c>
      <c r="T199" s="54">
        <v>0.78</v>
      </c>
      <c r="U199" s="54">
        <v>120</v>
      </c>
    </row>
    <row r="200" spans="2:21" x14ac:dyDescent="0.3">
      <c r="B200" s="54">
        <v>130</v>
      </c>
      <c r="C200" s="54">
        <f t="shared" si="11"/>
        <v>403.15</v>
      </c>
      <c r="D200" s="54">
        <v>3.3578000000000001</v>
      </c>
      <c r="E200" s="54">
        <v>321</v>
      </c>
      <c r="F200" s="54">
        <v>7.4200000000000004E-3</v>
      </c>
      <c r="G200" s="54">
        <v>581.26</v>
      </c>
      <c r="H200" s="54">
        <v>678.44</v>
      </c>
      <c r="I200" s="54">
        <v>2.0985</v>
      </c>
      <c r="J200" s="54">
        <v>2.3395999999999999</v>
      </c>
      <c r="K200" s="54">
        <v>8.91</v>
      </c>
      <c r="L200" s="54">
        <v>11.56</v>
      </c>
      <c r="M200" s="54">
        <v>4.7699999999999996</v>
      </c>
      <c r="N200" s="54">
        <v>156</v>
      </c>
      <c r="O200" s="54">
        <v>123</v>
      </c>
      <c r="P200" s="54">
        <v>38.5</v>
      </c>
      <c r="Q200" s="54">
        <v>15.99</v>
      </c>
      <c r="R200" s="54">
        <v>63.3</v>
      </c>
      <c r="S200" s="54">
        <v>52.88</v>
      </c>
      <c r="T200" s="54">
        <v>0.18</v>
      </c>
      <c r="U200" s="54">
        <v>130</v>
      </c>
    </row>
    <row r="202" spans="2:21" ht="29.4" thickBot="1" x14ac:dyDescent="0.35">
      <c r="B202" s="54" t="s">
        <v>111</v>
      </c>
    </row>
    <row r="203" spans="2:21" ht="15" thickBot="1" x14ac:dyDescent="0.35">
      <c r="G203" s="80" t="s">
        <v>92</v>
      </c>
      <c r="H203" s="78"/>
      <c r="I203" s="78" t="s">
        <v>95</v>
      </c>
      <c r="J203" s="78"/>
      <c r="K203" s="78" t="s">
        <v>96</v>
      </c>
      <c r="L203" s="78"/>
      <c r="M203" s="55"/>
      <c r="N203" s="78" t="s">
        <v>98</v>
      </c>
      <c r="O203" s="78"/>
      <c r="P203" s="78" t="s">
        <v>100</v>
      </c>
      <c r="Q203" s="78"/>
      <c r="R203" s="78" t="s">
        <v>101</v>
      </c>
      <c r="S203" s="79"/>
    </row>
    <row r="204" spans="2:21" ht="58.2" thickBot="1" x14ac:dyDescent="0.35">
      <c r="B204" s="52" t="s">
        <v>102</v>
      </c>
      <c r="C204" s="51" t="s">
        <v>41</v>
      </c>
      <c r="D204" s="51" t="s">
        <v>89</v>
      </c>
      <c r="E204" s="51" t="s">
        <v>90</v>
      </c>
      <c r="F204" s="51" t="s">
        <v>91</v>
      </c>
      <c r="G204" s="51" t="s">
        <v>93</v>
      </c>
      <c r="H204" s="51" t="s">
        <v>94</v>
      </c>
      <c r="I204" s="51" t="s">
        <v>93</v>
      </c>
      <c r="J204" s="51" t="s">
        <v>94</v>
      </c>
      <c r="K204" s="51" t="s">
        <v>93</v>
      </c>
      <c r="L204" s="51" t="s">
        <v>94</v>
      </c>
      <c r="M204" s="51" t="s">
        <v>97</v>
      </c>
      <c r="N204" s="51" t="s">
        <v>93</v>
      </c>
      <c r="O204" s="51" t="s">
        <v>94</v>
      </c>
      <c r="P204" s="51" t="s">
        <v>93</v>
      </c>
      <c r="Q204" s="51" t="s">
        <v>94</v>
      </c>
      <c r="R204" s="51" t="s">
        <v>93</v>
      </c>
      <c r="S204" s="51" t="s">
        <v>94</v>
      </c>
      <c r="T204" s="51" t="s">
        <v>99</v>
      </c>
      <c r="U204" s="53" t="s">
        <v>79</v>
      </c>
    </row>
    <row r="205" spans="2:21" x14ac:dyDescent="0.3">
      <c r="B205" s="54">
        <v>-169.16</v>
      </c>
      <c r="C205" s="54">
        <f xml:space="preserve"> B205+273.15</f>
        <v>103.98999999999998</v>
      </c>
      <c r="D205" s="54">
        <v>1.2E-4</v>
      </c>
      <c r="E205" s="54">
        <v>654.6</v>
      </c>
      <c r="F205" s="54">
        <v>252.64</v>
      </c>
      <c r="G205" s="54">
        <v>-158.09</v>
      </c>
      <c r="H205" s="54">
        <v>409.42</v>
      </c>
      <c r="I205" s="54">
        <v>-1.1789000000000001</v>
      </c>
      <c r="J205" s="54">
        <v>4.2786999999999997</v>
      </c>
      <c r="K205" s="54">
        <v>2.4289999999999998</v>
      </c>
      <c r="L205" s="54">
        <v>1.1870000000000001</v>
      </c>
      <c r="M205" s="54">
        <v>1.333</v>
      </c>
      <c r="N205" s="54">
        <v>1767</v>
      </c>
      <c r="O205" s="54">
        <v>202.7</v>
      </c>
      <c r="P205" s="54">
        <v>685.7</v>
      </c>
      <c r="Q205" s="54">
        <v>0.77</v>
      </c>
      <c r="R205" s="54">
        <v>270.60000000000002</v>
      </c>
      <c r="S205" s="54">
        <v>6.8</v>
      </c>
      <c r="T205" s="54">
        <v>28.14</v>
      </c>
      <c r="U205" s="54">
        <v>-169.16</v>
      </c>
    </row>
    <row r="206" spans="2:21" x14ac:dyDescent="0.3">
      <c r="B206" s="54">
        <v>-160</v>
      </c>
      <c r="C206" s="54">
        <f t="shared" ref="C206:C221" si="12" xml:space="preserve"> B206+273.15</f>
        <v>113.14999999999998</v>
      </c>
      <c r="D206" s="54">
        <v>5.2999999999999998E-4</v>
      </c>
      <c r="E206" s="54">
        <v>643</v>
      </c>
      <c r="F206" s="54">
        <v>62.719000000000001</v>
      </c>
      <c r="G206" s="54">
        <v>-135.81</v>
      </c>
      <c r="H206" s="54">
        <v>420.24</v>
      </c>
      <c r="I206" s="54">
        <v>-0.97360000000000002</v>
      </c>
      <c r="J206" s="54">
        <v>3.9407999999999999</v>
      </c>
      <c r="K206" s="54">
        <v>2.4319999999999999</v>
      </c>
      <c r="L206" s="54">
        <v>1.1890000000000001</v>
      </c>
      <c r="M206" s="54">
        <v>1.333</v>
      </c>
      <c r="N206" s="54">
        <v>1707</v>
      </c>
      <c r="O206" s="54">
        <v>211.3</v>
      </c>
      <c r="P206" s="54">
        <v>514.5</v>
      </c>
      <c r="Q206" s="54">
        <v>2.4700000000000002</v>
      </c>
      <c r="R206" s="54">
        <v>258.10000000000002</v>
      </c>
      <c r="S206" s="54">
        <v>6.59</v>
      </c>
      <c r="T206" s="54">
        <v>26.33</v>
      </c>
      <c r="U206" s="54">
        <v>-160</v>
      </c>
    </row>
    <row r="207" spans="2:21" x14ac:dyDescent="0.3">
      <c r="B207" s="54">
        <v>-150</v>
      </c>
      <c r="C207" s="54">
        <f t="shared" si="12"/>
        <v>123.14999999999998</v>
      </c>
      <c r="D207" s="54">
        <v>2.0300000000000001E-3</v>
      </c>
      <c r="E207" s="54">
        <v>630.1</v>
      </c>
      <c r="F207" s="54">
        <v>17.974</v>
      </c>
      <c r="G207" s="54">
        <v>-111.52</v>
      </c>
      <c r="H207" s="54">
        <v>431.97</v>
      </c>
      <c r="I207" s="54">
        <v>-0.76790000000000003</v>
      </c>
      <c r="J207" s="54">
        <v>3.6454</v>
      </c>
      <c r="K207" s="54">
        <v>2.4239999999999999</v>
      </c>
      <c r="L207" s="54">
        <v>1.194</v>
      </c>
      <c r="M207" s="54">
        <v>1.3340000000000001</v>
      </c>
      <c r="N207" s="54">
        <v>1639</v>
      </c>
      <c r="O207" s="54">
        <v>220.3</v>
      </c>
      <c r="P207" s="54">
        <v>395.8</v>
      </c>
      <c r="Q207" s="54">
        <v>3.66</v>
      </c>
      <c r="R207" s="54">
        <v>244.5</v>
      </c>
      <c r="S207" s="54">
        <v>6.92</v>
      </c>
      <c r="T207" s="54">
        <v>24.38</v>
      </c>
      <c r="U207" s="54">
        <v>-150</v>
      </c>
    </row>
    <row r="208" spans="2:21" x14ac:dyDescent="0.3">
      <c r="B208" s="54">
        <v>-140</v>
      </c>
      <c r="C208" s="54">
        <f t="shared" si="12"/>
        <v>133.14999999999998</v>
      </c>
      <c r="D208" s="54">
        <v>6.1399999999999996E-3</v>
      </c>
      <c r="E208" s="54">
        <v>617.1</v>
      </c>
      <c r="F208" s="54">
        <v>6.3951000000000002</v>
      </c>
      <c r="G208" s="54">
        <v>-87.33</v>
      </c>
      <c r="H208" s="54">
        <v>443.54</v>
      </c>
      <c r="I208" s="54">
        <v>-0.57899999999999996</v>
      </c>
      <c r="J208" s="54">
        <v>3.4079999999999999</v>
      </c>
      <c r="K208" s="54">
        <v>2.4140000000000001</v>
      </c>
      <c r="L208" s="54">
        <v>1.2030000000000001</v>
      </c>
      <c r="M208" s="54">
        <v>1.3360000000000001</v>
      </c>
      <c r="N208" s="54">
        <v>1569</v>
      </c>
      <c r="O208" s="54">
        <v>228.6</v>
      </c>
      <c r="P208" s="54">
        <v>317.2</v>
      </c>
      <c r="Q208" s="54">
        <v>4.4400000000000004</v>
      </c>
      <c r="R208" s="54">
        <v>231.2</v>
      </c>
      <c r="S208" s="54">
        <v>7.47</v>
      </c>
      <c r="T208" s="54">
        <v>22.47</v>
      </c>
      <c r="U208" s="54">
        <v>-140</v>
      </c>
    </row>
    <row r="209" spans="2:21" x14ac:dyDescent="0.3">
      <c r="B209" s="54">
        <v>-130</v>
      </c>
      <c r="C209" s="54">
        <f t="shared" si="12"/>
        <v>143.14999999999998</v>
      </c>
      <c r="D209" s="54">
        <v>1.5650000000000001E-2</v>
      </c>
      <c r="E209" s="54">
        <v>603.79999999999995</v>
      </c>
      <c r="F209" s="54">
        <v>2.6880000000000002</v>
      </c>
      <c r="G209" s="54">
        <v>-63.22</v>
      </c>
      <c r="H209" s="54">
        <v>454.85</v>
      </c>
      <c r="I209" s="54">
        <v>-0.40460000000000002</v>
      </c>
      <c r="J209" s="54">
        <v>3.2145000000000001</v>
      </c>
      <c r="K209" s="54">
        <v>2.4060000000000001</v>
      </c>
      <c r="L209" s="54">
        <v>1.218</v>
      </c>
      <c r="M209" s="54">
        <v>1.339</v>
      </c>
      <c r="N209" s="54">
        <v>1498</v>
      </c>
      <c r="O209" s="54">
        <v>236.3</v>
      </c>
      <c r="P209" s="54">
        <v>262.3</v>
      </c>
      <c r="Q209" s="54">
        <v>5</v>
      </c>
      <c r="R209" s="54">
        <v>218.3</v>
      </c>
      <c r="S209" s="54">
        <v>8.09</v>
      </c>
      <c r="T209" s="54">
        <v>20.59</v>
      </c>
      <c r="U209" s="54">
        <v>-130</v>
      </c>
    </row>
    <row r="210" spans="2:21" x14ac:dyDescent="0.3">
      <c r="B210" s="54">
        <v>-120</v>
      </c>
      <c r="C210" s="54">
        <f t="shared" si="12"/>
        <v>153.14999999999998</v>
      </c>
      <c r="D210" s="54">
        <v>3.474E-2</v>
      </c>
      <c r="E210" s="54">
        <v>590.29999999999995</v>
      </c>
      <c r="F210" s="54">
        <v>1.2865</v>
      </c>
      <c r="G210" s="54">
        <v>-39.159999999999997</v>
      </c>
      <c r="H210" s="54">
        <v>465.79</v>
      </c>
      <c r="I210" s="54">
        <v>-0.24229999999999999</v>
      </c>
      <c r="J210" s="54">
        <v>3.0548000000000002</v>
      </c>
      <c r="K210" s="54">
        <v>2.4039999999999999</v>
      </c>
      <c r="L210" s="54">
        <v>1.24</v>
      </c>
      <c r="M210" s="54">
        <v>1.3440000000000001</v>
      </c>
      <c r="N210" s="54">
        <v>1427</v>
      </c>
      <c r="O210" s="54">
        <v>243.2</v>
      </c>
      <c r="P210" s="54">
        <v>222</v>
      </c>
      <c r="Q210" s="54">
        <v>5.44</v>
      </c>
      <c r="R210" s="54">
        <v>205.8</v>
      </c>
      <c r="S210" s="54">
        <v>8.6999999999999993</v>
      </c>
      <c r="T210" s="54">
        <v>18.739999999999998</v>
      </c>
      <c r="U210" s="54">
        <v>-120</v>
      </c>
    </row>
    <row r="211" spans="2:21" x14ac:dyDescent="0.3">
      <c r="B211" s="54">
        <v>-110</v>
      </c>
      <c r="C211" s="54">
        <f t="shared" si="12"/>
        <v>163.14999999999998</v>
      </c>
      <c r="D211" s="54">
        <v>6.9110000000000005E-2</v>
      </c>
      <c r="E211" s="54">
        <v>576.5</v>
      </c>
      <c r="F211" s="54">
        <v>0.68196000000000001</v>
      </c>
      <c r="G211" s="54">
        <v>-15.06</v>
      </c>
      <c r="H211" s="54">
        <v>476.22</v>
      </c>
      <c r="I211" s="54">
        <v>-9.0300000000000005E-2</v>
      </c>
      <c r="J211" s="54">
        <v>2.9209999999999998</v>
      </c>
      <c r="K211" s="54">
        <v>2.4089999999999998</v>
      </c>
      <c r="L211" s="54">
        <v>1.2709999999999999</v>
      </c>
      <c r="M211" s="54">
        <v>1.353</v>
      </c>
      <c r="N211" s="54">
        <v>1354</v>
      </c>
      <c r="O211" s="54">
        <v>249.2</v>
      </c>
      <c r="P211" s="54">
        <v>191.3</v>
      </c>
      <c r="Q211" s="54">
        <v>5.81</v>
      </c>
      <c r="R211" s="54">
        <v>193.7</v>
      </c>
      <c r="S211" s="54">
        <v>9.3000000000000007</v>
      </c>
      <c r="T211" s="54">
        <v>16.93</v>
      </c>
      <c r="U211" s="54">
        <v>-110</v>
      </c>
    </row>
    <row r="212" spans="2:21" x14ac:dyDescent="0.3">
      <c r="B212" s="54">
        <v>-100</v>
      </c>
      <c r="C212" s="54">
        <f t="shared" si="12"/>
        <v>173.14999999999998</v>
      </c>
      <c r="D212" s="54">
        <v>0.12584999999999999</v>
      </c>
      <c r="E212" s="54">
        <v>562.20000000000005</v>
      </c>
      <c r="F212" s="54">
        <v>0.39198</v>
      </c>
      <c r="G212" s="54">
        <v>9.16</v>
      </c>
      <c r="H212" s="54">
        <v>486.03</v>
      </c>
      <c r="I212" s="54">
        <v>5.3199999999999997E-2</v>
      </c>
      <c r="J212" s="54">
        <v>2.8073000000000001</v>
      </c>
      <c r="K212" s="54">
        <v>2.4239999999999999</v>
      </c>
      <c r="L212" s="54">
        <v>1.3120000000000001</v>
      </c>
      <c r="M212" s="54">
        <v>1.365</v>
      </c>
      <c r="N212" s="54">
        <v>1279</v>
      </c>
      <c r="O212" s="54">
        <v>254.2</v>
      </c>
      <c r="P212" s="54">
        <v>167</v>
      </c>
      <c r="Q212" s="54">
        <v>6.16</v>
      </c>
      <c r="R212" s="54">
        <v>182.2</v>
      </c>
      <c r="S212" s="54">
        <v>9.92</v>
      </c>
      <c r="T212" s="54">
        <v>15.16</v>
      </c>
      <c r="U212" s="54">
        <v>-100</v>
      </c>
    </row>
    <row r="213" spans="2:21" x14ac:dyDescent="0.3">
      <c r="B213" s="54">
        <v>-90</v>
      </c>
      <c r="C213" s="54">
        <f t="shared" si="12"/>
        <v>183.14999999999998</v>
      </c>
      <c r="D213" s="54">
        <v>0.2132</v>
      </c>
      <c r="E213" s="54">
        <v>547.5</v>
      </c>
      <c r="F213" s="54">
        <v>0.24030000000000001</v>
      </c>
      <c r="G213" s="54">
        <v>33.6</v>
      </c>
      <c r="H213" s="54">
        <v>495.06</v>
      </c>
      <c r="I213" s="54">
        <v>0.18959999999999999</v>
      </c>
      <c r="J213" s="54">
        <v>2.7092000000000001</v>
      </c>
      <c r="K213" s="54">
        <v>2.4510000000000001</v>
      </c>
      <c r="L213" s="54">
        <v>1.365</v>
      </c>
      <c r="M213" s="54">
        <v>1.383</v>
      </c>
      <c r="N213" s="54">
        <v>1203</v>
      </c>
      <c r="O213" s="54">
        <v>258.10000000000002</v>
      </c>
      <c r="P213" s="54">
        <v>147.19999999999999</v>
      </c>
      <c r="Q213" s="54">
        <v>6.51</v>
      </c>
      <c r="R213" s="54">
        <v>171.2</v>
      </c>
      <c r="S213" s="54">
        <v>10.57</v>
      </c>
      <c r="T213" s="54">
        <v>13.44</v>
      </c>
      <c r="U213" s="54">
        <v>-90</v>
      </c>
    </row>
    <row r="214" spans="2:21" x14ac:dyDescent="0.3">
      <c r="B214" s="54">
        <v>-80</v>
      </c>
      <c r="C214" s="54">
        <f t="shared" si="12"/>
        <v>193.14999999999998</v>
      </c>
      <c r="D214" s="54">
        <v>0.34033999999999998</v>
      </c>
      <c r="E214" s="54">
        <v>532.20000000000005</v>
      </c>
      <c r="F214" s="54">
        <v>0.15509999999999999</v>
      </c>
      <c r="G214" s="54">
        <v>58.41</v>
      </c>
      <c r="H214" s="54">
        <v>503.18</v>
      </c>
      <c r="I214" s="54">
        <v>0.32019999999999998</v>
      </c>
      <c r="J214" s="54">
        <v>2.6229</v>
      </c>
      <c r="K214" s="54">
        <v>2.4910000000000001</v>
      </c>
      <c r="L214" s="54">
        <v>1.4339999999999999</v>
      </c>
      <c r="M214" s="54">
        <v>1.4079999999999999</v>
      </c>
      <c r="N214" s="54">
        <v>1125</v>
      </c>
      <c r="O214" s="54">
        <v>260.8</v>
      </c>
      <c r="P214" s="54">
        <v>130.6</v>
      </c>
      <c r="Q214" s="54">
        <v>6.87</v>
      </c>
      <c r="R214" s="54">
        <v>160.69999999999999</v>
      </c>
      <c r="S214" s="54">
        <v>11.3</v>
      </c>
      <c r="T214" s="54">
        <v>11.75</v>
      </c>
      <c r="U214" s="54">
        <v>-80</v>
      </c>
    </row>
    <row r="215" spans="2:21" x14ac:dyDescent="0.3">
      <c r="B215" s="54">
        <v>-70</v>
      </c>
      <c r="C215" s="54">
        <f t="shared" si="12"/>
        <v>203.14999999999998</v>
      </c>
      <c r="D215" s="54">
        <v>0.51715999999999995</v>
      </c>
      <c r="E215" s="54">
        <v>516.1</v>
      </c>
      <c r="F215" s="54">
        <v>0.10431</v>
      </c>
      <c r="G215" s="54">
        <v>83.72</v>
      </c>
      <c r="H215" s="54">
        <v>510.23</v>
      </c>
      <c r="I215" s="54">
        <v>0.44629999999999997</v>
      </c>
      <c r="J215" s="54">
        <v>2.5457000000000001</v>
      </c>
      <c r="K215" s="54">
        <v>2.5489999999999999</v>
      </c>
      <c r="L215" s="54">
        <v>1.522</v>
      </c>
      <c r="M215" s="54">
        <v>1.4430000000000001</v>
      </c>
      <c r="N215" s="54">
        <v>1044</v>
      </c>
      <c r="O215" s="54">
        <v>262.3</v>
      </c>
      <c r="P215" s="54">
        <v>116.2</v>
      </c>
      <c r="Q215" s="54">
        <v>7.26</v>
      </c>
      <c r="R215" s="54">
        <v>150.6</v>
      </c>
      <c r="S215" s="54">
        <v>12.14</v>
      </c>
      <c r="T215" s="54">
        <v>10.119999999999999</v>
      </c>
      <c r="U215" s="54">
        <v>-70</v>
      </c>
    </row>
    <row r="216" spans="2:21" x14ac:dyDescent="0.3">
      <c r="B216" s="54">
        <v>-60</v>
      </c>
      <c r="C216" s="54">
        <f t="shared" si="12"/>
        <v>213.14999999999998</v>
      </c>
      <c r="D216" s="54">
        <v>0.75405999999999995</v>
      </c>
      <c r="E216" s="54">
        <v>499</v>
      </c>
      <c r="F216" s="54">
        <v>7.2459999999999997E-2</v>
      </c>
      <c r="G216" s="54">
        <v>109.72</v>
      </c>
      <c r="H216" s="54">
        <v>515.99</v>
      </c>
      <c r="I216" s="54">
        <v>0.56889999999999996</v>
      </c>
      <c r="J216" s="54">
        <v>2.4748999999999999</v>
      </c>
      <c r="K216" s="54">
        <v>2.629</v>
      </c>
      <c r="L216" s="54">
        <v>1.6379999999999999</v>
      </c>
      <c r="M216" s="54">
        <v>1.4910000000000001</v>
      </c>
      <c r="N216" s="54">
        <v>962</v>
      </c>
      <c r="O216" s="54">
        <v>262.3</v>
      </c>
      <c r="P216" s="54">
        <v>103.6</v>
      </c>
      <c r="Q216" s="54">
        <v>7.68</v>
      </c>
      <c r="R216" s="54">
        <v>140.9</v>
      </c>
      <c r="S216" s="54">
        <v>13.14</v>
      </c>
      <c r="T216" s="54">
        <v>8.5299999999999994</v>
      </c>
      <c r="U216" s="54">
        <v>-60</v>
      </c>
    </row>
    <row r="217" spans="2:21" x14ac:dyDescent="0.3">
      <c r="B217" s="54">
        <v>-50</v>
      </c>
      <c r="C217" s="54">
        <f t="shared" si="12"/>
        <v>223.14999999999998</v>
      </c>
      <c r="D217" s="54">
        <v>1.0619000000000001</v>
      </c>
      <c r="E217" s="54">
        <v>480.8</v>
      </c>
      <c r="F217" s="54">
        <v>5.1610000000000003E-2</v>
      </c>
      <c r="G217" s="54">
        <v>136.62</v>
      </c>
      <c r="H217" s="54">
        <v>520.21</v>
      </c>
      <c r="I217" s="54">
        <v>0.68940000000000001</v>
      </c>
      <c r="J217" s="54">
        <v>2.4083000000000001</v>
      </c>
      <c r="K217" s="54">
        <v>2.7389999999999999</v>
      </c>
      <c r="L217" s="54">
        <v>1.792</v>
      </c>
      <c r="M217" s="54">
        <v>1.56</v>
      </c>
      <c r="N217" s="54">
        <v>876</v>
      </c>
      <c r="O217" s="54">
        <v>260.89999999999998</v>
      </c>
      <c r="P217" s="54">
        <v>92.2</v>
      </c>
      <c r="Q217" s="54">
        <v>8.16</v>
      </c>
      <c r="R217" s="54">
        <v>131.5</v>
      </c>
      <c r="S217" s="54">
        <v>14.35</v>
      </c>
      <c r="T217" s="54">
        <v>7.01</v>
      </c>
      <c r="U217" s="54">
        <v>-50</v>
      </c>
    </row>
    <row r="218" spans="2:21" x14ac:dyDescent="0.3">
      <c r="B218" s="54">
        <v>-40</v>
      </c>
      <c r="C218" s="54">
        <f t="shared" si="12"/>
        <v>233.14999999999998</v>
      </c>
      <c r="D218" s="54">
        <v>1.4520999999999999</v>
      </c>
      <c r="E218" s="54">
        <v>460.9</v>
      </c>
      <c r="F218" s="54">
        <v>3.7429999999999998E-2</v>
      </c>
      <c r="G218" s="54">
        <v>164.73</v>
      </c>
      <c r="H218" s="54">
        <v>522.53</v>
      </c>
      <c r="I218" s="54">
        <v>0.80889999999999995</v>
      </c>
      <c r="J218" s="54">
        <v>2.3435999999999999</v>
      </c>
      <c r="K218" s="54">
        <v>2.895</v>
      </c>
      <c r="L218" s="54">
        <v>2.0070000000000001</v>
      </c>
      <c r="M218" s="54">
        <v>1.6619999999999999</v>
      </c>
      <c r="N218" s="54">
        <v>787</v>
      </c>
      <c r="O218" s="54">
        <v>257.89999999999998</v>
      </c>
      <c r="P218" s="54">
        <v>81.8</v>
      </c>
      <c r="Q218" s="54">
        <v>8.7200000000000006</v>
      </c>
      <c r="R218" s="54">
        <v>122.3</v>
      </c>
      <c r="S218" s="54">
        <v>15.86</v>
      </c>
      <c r="T218" s="54">
        <v>5.55</v>
      </c>
      <c r="U218" s="54">
        <v>-40</v>
      </c>
    </row>
    <row r="219" spans="2:21" x14ac:dyDescent="0.3">
      <c r="B219" s="54">
        <v>-30</v>
      </c>
      <c r="C219" s="54">
        <f t="shared" si="12"/>
        <v>243.14999999999998</v>
      </c>
      <c r="D219" s="54">
        <v>1.9366000000000001</v>
      </c>
      <c r="E219" s="54">
        <v>438.9</v>
      </c>
      <c r="F219" s="54">
        <v>2.7449999999999999E-2</v>
      </c>
      <c r="G219" s="54">
        <v>194.45</v>
      </c>
      <c r="H219" s="54">
        <v>522.38</v>
      </c>
      <c r="I219" s="54">
        <v>0.92920000000000003</v>
      </c>
      <c r="J219" s="54">
        <v>2.2778999999999998</v>
      </c>
      <c r="K219" s="54">
        <v>3.1269999999999998</v>
      </c>
      <c r="L219" s="54">
        <v>2.3279999999999998</v>
      </c>
      <c r="M219" s="54">
        <v>1.823</v>
      </c>
      <c r="N219" s="54">
        <v>695</v>
      </c>
      <c r="O219" s="54">
        <v>253.2</v>
      </c>
      <c r="P219" s="54">
        <v>71.900000000000006</v>
      </c>
      <c r="Q219" s="54">
        <v>9.39</v>
      </c>
      <c r="R219" s="54">
        <v>113.2</v>
      </c>
      <c r="S219" s="54">
        <v>17.82</v>
      </c>
      <c r="T219" s="54">
        <v>4.17</v>
      </c>
      <c r="U219" s="54">
        <v>-30</v>
      </c>
    </row>
    <row r="220" spans="2:21" x14ac:dyDescent="0.3">
      <c r="B220" s="54">
        <v>-20</v>
      </c>
      <c r="C220" s="54">
        <f t="shared" si="12"/>
        <v>253.14999999999998</v>
      </c>
      <c r="D220" s="54">
        <v>2.5284</v>
      </c>
      <c r="E220" s="54">
        <v>413.6</v>
      </c>
      <c r="F220" s="54">
        <v>2.017E-2</v>
      </c>
      <c r="G220" s="54">
        <v>226.49</v>
      </c>
      <c r="H220" s="54">
        <v>518.79999999999995</v>
      </c>
      <c r="I220" s="54">
        <v>1.0527</v>
      </c>
      <c r="J220" s="54">
        <v>2.2073999999999998</v>
      </c>
      <c r="K220" s="54">
        <v>3.5059999999999998</v>
      </c>
      <c r="L220" s="54">
        <v>2.8660000000000001</v>
      </c>
      <c r="M220" s="54">
        <v>2.101</v>
      </c>
      <c r="N220" s="54">
        <v>596</v>
      </c>
      <c r="O220" s="54">
        <v>246.4</v>
      </c>
      <c r="P220" s="54">
        <v>62.4</v>
      </c>
      <c r="Q220" s="54">
        <v>10.220000000000001</v>
      </c>
      <c r="R220" s="54">
        <v>103.9</v>
      </c>
      <c r="S220" s="54">
        <v>20.53</v>
      </c>
      <c r="T220" s="54">
        <v>2.88</v>
      </c>
      <c r="U220" s="54">
        <v>-20</v>
      </c>
    </row>
    <row r="221" spans="2:21" x14ac:dyDescent="0.3">
      <c r="B221" s="54">
        <v>-10</v>
      </c>
      <c r="C221" s="54">
        <f t="shared" si="12"/>
        <v>263.14999999999998</v>
      </c>
      <c r="D221" s="54">
        <v>3.2427999999999999</v>
      </c>
      <c r="E221" s="54">
        <v>383</v>
      </c>
      <c r="F221" s="54">
        <v>1.4659999999999999E-2</v>
      </c>
      <c r="G221" s="54">
        <v>262.17</v>
      </c>
      <c r="H221" s="54">
        <v>509.87</v>
      </c>
      <c r="I221" s="54">
        <v>1.1839</v>
      </c>
      <c r="J221" s="54">
        <v>2.1252</v>
      </c>
      <c r="K221" s="54">
        <v>4.2469999999999999</v>
      </c>
      <c r="L221" s="54">
        <v>3.9649999999999999</v>
      </c>
      <c r="M221" s="54">
        <v>2.68</v>
      </c>
      <c r="N221" s="54">
        <v>489</v>
      </c>
      <c r="O221" s="54">
        <v>237.3</v>
      </c>
      <c r="P221" s="54">
        <v>52.9</v>
      </c>
      <c r="Q221" s="54">
        <v>11.36</v>
      </c>
      <c r="R221" s="54">
        <v>94.1</v>
      </c>
      <c r="S221" s="54">
        <v>24.88</v>
      </c>
      <c r="T221" s="54">
        <v>1.7</v>
      </c>
      <c r="U221" s="54">
        <v>-10</v>
      </c>
    </row>
    <row r="222" spans="2:21" x14ac:dyDescent="0.3">
      <c r="B222" s="54">
        <v>0</v>
      </c>
      <c r="C222" s="54">
        <f t="shared" ref="C222:C223" si="13" xml:space="preserve"> B222+273.15</f>
        <v>273.14999999999998</v>
      </c>
      <c r="D222" s="54">
        <v>4.0990000000000002</v>
      </c>
      <c r="E222" s="54">
        <v>341.2</v>
      </c>
      <c r="F222" s="54">
        <v>1.018E-2</v>
      </c>
      <c r="G222" s="54">
        <v>305.06</v>
      </c>
      <c r="H222" s="54">
        <v>490.32</v>
      </c>
      <c r="I222" s="54">
        <v>1.335</v>
      </c>
      <c r="J222" s="54">
        <v>2.0131999999999999</v>
      </c>
      <c r="K222" s="54">
        <v>6.5069999999999997</v>
      </c>
      <c r="L222" s="54">
        <v>7.5259999999999998</v>
      </c>
      <c r="M222" s="54">
        <v>4.5259999999999998</v>
      </c>
      <c r="N222" s="54">
        <v>362</v>
      </c>
      <c r="O222" s="54">
        <v>224.6</v>
      </c>
      <c r="P222" s="54">
        <v>42.6</v>
      </c>
      <c r="Q222" s="54">
        <v>13.23</v>
      </c>
      <c r="R222" s="54">
        <v>83.5</v>
      </c>
      <c r="S222" s="54">
        <v>35.04</v>
      </c>
      <c r="T222" s="54">
        <v>0.67</v>
      </c>
      <c r="U222" s="54">
        <v>0</v>
      </c>
    </row>
    <row r="223" spans="2:21" x14ac:dyDescent="0.3">
      <c r="B223" s="54">
        <v>5</v>
      </c>
      <c r="C223" s="54">
        <f t="shared" si="13"/>
        <v>278.14999999999998</v>
      </c>
      <c r="D223" s="54">
        <v>4.5895999999999999</v>
      </c>
      <c r="E223" s="54">
        <v>308.8</v>
      </c>
      <c r="F223" s="54">
        <v>8.0199999999999994E-3</v>
      </c>
      <c r="G223" s="54">
        <v>333.52</v>
      </c>
      <c r="H223" s="54">
        <v>470.25</v>
      </c>
      <c r="I223" s="54">
        <v>1.4327000000000001</v>
      </c>
      <c r="J223" s="54">
        <v>1.9242999999999999</v>
      </c>
      <c r="K223" s="54">
        <v>11.68</v>
      </c>
      <c r="L223" s="54">
        <v>16.100000000000001</v>
      </c>
      <c r="M223" s="54">
        <v>8.7200000000000006</v>
      </c>
      <c r="N223" s="54">
        <v>283</v>
      </c>
      <c r="O223" s="54">
        <v>214.9</v>
      </c>
      <c r="P223" s="54">
        <v>36.200000000000003</v>
      </c>
      <c r="Q223" s="54">
        <v>15.01</v>
      </c>
      <c r="R223" s="54">
        <v>79.8</v>
      </c>
      <c r="S223" s="54">
        <v>52.44</v>
      </c>
      <c r="T223" s="54">
        <v>0.25</v>
      </c>
      <c r="U223" s="54">
        <v>5</v>
      </c>
    </row>
    <row r="225" spans="2:21" ht="29.4" thickBot="1" x14ac:dyDescent="0.35">
      <c r="B225" s="54" t="s">
        <v>112</v>
      </c>
    </row>
    <row r="226" spans="2:21" ht="15" thickBot="1" x14ac:dyDescent="0.35">
      <c r="G226" s="80" t="s">
        <v>92</v>
      </c>
      <c r="H226" s="78"/>
      <c r="I226" s="78" t="s">
        <v>95</v>
      </c>
      <c r="J226" s="78"/>
      <c r="K226" s="78" t="s">
        <v>96</v>
      </c>
      <c r="L226" s="78"/>
      <c r="M226" s="55"/>
      <c r="N226" s="78" t="s">
        <v>98</v>
      </c>
      <c r="O226" s="78"/>
      <c r="P226" s="78" t="s">
        <v>100</v>
      </c>
      <c r="Q226" s="78"/>
      <c r="R226" s="78" t="s">
        <v>101</v>
      </c>
      <c r="S226" s="79"/>
    </row>
    <row r="227" spans="2:21" ht="58.2" thickBot="1" x14ac:dyDescent="0.35">
      <c r="B227" s="52" t="s">
        <v>102</v>
      </c>
      <c r="C227" s="51" t="s">
        <v>41</v>
      </c>
      <c r="D227" s="51" t="s">
        <v>89</v>
      </c>
      <c r="E227" s="51" t="s">
        <v>90</v>
      </c>
      <c r="F227" s="51" t="s">
        <v>91</v>
      </c>
      <c r="G227" s="51" t="s">
        <v>93</v>
      </c>
      <c r="H227" s="51" t="s">
        <v>94</v>
      </c>
      <c r="I227" s="51" t="s">
        <v>93</v>
      </c>
      <c r="J227" s="51" t="s">
        <v>94</v>
      </c>
      <c r="K227" s="51" t="s">
        <v>93</v>
      </c>
      <c r="L227" s="51" t="s">
        <v>94</v>
      </c>
      <c r="M227" s="51" t="s">
        <v>97</v>
      </c>
      <c r="N227" s="51" t="s">
        <v>93</v>
      </c>
      <c r="O227" s="51" t="s">
        <v>94</v>
      </c>
      <c r="P227" s="51" t="s">
        <v>93</v>
      </c>
      <c r="Q227" s="51" t="s">
        <v>94</v>
      </c>
      <c r="R227" s="51" t="s">
        <v>93</v>
      </c>
      <c r="S227" s="51" t="s">
        <v>94</v>
      </c>
      <c r="T227" s="51" t="s">
        <v>99</v>
      </c>
      <c r="U227" s="53" t="s">
        <v>79</v>
      </c>
    </row>
    <row r="228" spans="2:21" x14ac:dyDescent="0.3">
      <c r="B228" s="54">
        <v>-150</v>
      </c>
      <c r="C228" s="54">
        <f xml:space="preserve"> B228+273.15</f>
        <v>123.14999999999998</v>
      </c>
      <c r="D228" s="54">
        <v>1.0000000000000001E-5</v>
      </c>
      <c r="E228" s="54">
        <v>727.9</v>
      </c>
      <c r="F228" s="54">
        <v>2789.3</v>
      </c>
      <c r="G228" s="54">
        <v>-117.02</v>
      </c>
      <c r="H228" s="54">
        <v>419.51</v>
      </c>
      <c r="I228" s="54">
        <v>-0.65210000000000001</v>
      </c>
      <c r="J228" s="54">
        <v>3.7046000000000001</v>
      </c>
      <c r="K228" s="54">
        <v>1.8340000000000001</v>
      </c>
      <c r="L228" s="54">
        <v>0.99099999999999999</v>
      </c>
      <c r="M228" s="54">
        <v>1.2490000000000001</v>
      </c>
      <c r="N228" s="54">
        <v>1834</v>
      </c>
      <c r="O228" s="54">
        <v>174.3</v>
      </c>
      <c r="P228" s="54">
        <v>1324</v>
      </c>
      <c r="Q228" s="54">
        <v>3.51</v>
      </c>
      <c r="R228" s="54">
        <v>179.9</v>
      </c>
      <c r="S228" s="54">
        <v>4.5999999999999996</v>
      </c>
      <c r="T228" s="54">
        <v>33.49</v>
      </c>
      <c r="U228" s="54">
        <v>-150</v>
      </c>
    </row>
    <row r="229" spans="2:21" x14ac:dyDescent="0.3">
      <c r="B229" s="54">
        <v>-140</v>
      </c>
      <c r="C229" s="54">
        <f t="shared" ref="C229:C249" si="14" xml:space="preserve"> B229+273.15</f>
        <v>133.14999999999998</v>
      </c>
      <c r="D229" s="54">
        <v>5.0000000000000002E-5</v>
      </c>
      <c r="E229" s="54">
        <v>716.3</v>
      </c>
      <c r="F229" s="54">
        <v>583.08000000000004</v>
      </c>
      <c r="G229" s="54">
        <v>-98.37</v>
      </c>
      <c r="H229" s="54">
        <v>429.53</v>
      </c>
      <c r="I229" s="54">
        <v>-0.50660000000000005</v>
      </c>
      <c r="J229" s="54">
        <v>3.4582000000000002</v>
      </c>
      <c r="K229" s="54">
        <v>1.893</v>
      </c>
      <c r="L229" s="54">
        <v>1.0149999999999999</v>
      </c>
      <c r="M229" s="54">
        <v>1.242</v>
      </c>
      <c r="N229" s="54">
        <v>1754</v>
      </c>
      <c r="O229" s="54">
        <v>180.7</v>
      </c>
      <c r="P229" s="54">
        <v>945.7</v>
      </c>
      <c r="Q229" s="54">
        <v>3.79</v>
      </c>
      <c r="R229" s="54">
        <v>177.6</v>
      </c>
      <c r="S229" s="54">
        <v>5.07</v>
      </c>
      <c r="T229" s="54">
        <v>31.76</v>
      </c>
      <c r="U229" s="54">
        <v>-140</v>
      </c>
    </row>
    <row r="230" spans="2:21" x14ac:dyDescent="0.3">
      <c r="B230" s="54">
        <v>-130</v>
      </c>
      <c r="C230" s="54">
        <f t="shared" si="14"/>
        <v>143.14999999999998</v>
      </c>
      <c r="D230" s="54">
        <v>1.8000000000000001E-4</v>
      </c>
      <c r="E230" s="54">
        <v>704.9</v>
      </c>
      <c r="F230" s="54">
        <v>156.04</v>
      </c>
      <c r="G230" s="54">
        <v>-79.2</v>
      </c>
      <c r="H230" s="54">
        <v>439.78</v>
      </c>
      <c r="I230" s="54">
        <v>-0.36770000000000003</v>
      </c>
      <c r="J230" s="54">
        <v>3.2576999999999998</v>
      </c>
      <c r="K230" s="54">
        <v>1.9390000000000001</v>
      </c>
      <c r="L230" s="54">
        <v>1.0389999999999999</v>
      </c>
      <c r="M230" s="54">
        <v>1.2350000000000001</v>
      </c>
      <c r="N230" s="54">
        <v>1683</v>
      </c>
      <c r="O230" s="54">
        <v>186.9</v>
      </c>
      <c r="P230" s="54">
        <v>718.7</v>
      </c>
      <c r="Q230" s="54">
        <v>4.0599999999999996</v>
      </c>
      <c r="R230" s="54">
        <v>175</v>
      </c>
      <c r="S230" s="54">
        <v>5.55</v>
      </c>
      <c r="T230" s="54">
        <v>30.05</v>
      </c>
      <c r="U230" s="54">
        <v>-130</v>
      </c>
    </row>
    <row r="231" spans="2:21" x14ac:dyDescent="0.3">
      <c r="B231" s="54">
        <v>-120</v>
      </c>
      <c r="C231" s="54">
        <f t="shared" si="14"/>
        <v>153.14999999999998</v>
      </c>
      <c r="D231" s="54">
        <v>5.9000000000000003E-4</v>
      </c>
      <c r="E231" s="54">
        <v>693.6</v>
      </c>
      <c r="F231" s="54">
        <v>50.847000000000001</v>
      </c>
      <c r="G231" s="54">
        <v>-59.62</v>
      </c>
      <c r="H231" s="54">
        <v>450.25</v>
      </c>
      <c r="I231" s="54">
        <v>-0.2356</v>
      </c>
      <c r="J231" s="54">
        <v>3.0935999999999999</v>
      </c>
      <c r="K231" s="54">
        <v>1.974</v>
      </c>
      <c r="L231" s="54">
        <v>1.0640000000000001</v>
      </c>
      <c r="M231" s="54">
        <v>1.2290000000000001</v>
      </c>
      <c r="N231" s="54">
        <v>1617</v>
      </c>
      <c r="O231" s="54">
        <v>192.7</v>
      </c>
      <c r="P231" s="54">
        <v>571.20000000000005</v>
      </c>
      <c r="Q231" s="54">
        <v>4.34</v>
      </c>
      <c r="R231" s="54">
        <v>172.2</v>
      </c>
      <c r="S231" s="54">
        <v>6.06</v>
      </c>
      <c r="T231" s="54">
        <v>28.36</v>
      </c>
      <c r="U231" s="54">
        <v>-120</v>
      </c>
    </row>
    <row r="232" spans="2:21" x14ac:dyDescent="0.3">
      <c r="B232" s="54">
        <v>-110</v>
      </c>
      <c r="C232" s="54">
        <f t="shared" si="14"/>
        <v>163.14999999999998</v>
      </c>
      <c r="D232" s="54">
        <v>1.66E-3</v>
      </c>
      <c r="E232" s="54">
        <v>682.2</v>
      </c>
      <c r="F232" s="54">
        <v>19.422999999999998</v>
      </c>
      <c r="G232" s="54">
        <v>-39.729999999999997</v>
      </c>
      <c r="H232" s="54">
        <v>460.91</v>
      </c>
      <c r="I232" s="54">
        <v>-0.10979999999999999</v>
      </c>
      <c r="J232" s="54">
        <v>2.9588000000000001</v>
      </c>
      <c r="K232" s="54">
        <v>2.0019999999999998</v>
      </c>
      <c r="L232" s="54">
        <v>1.0900000000000001</v>
      </c>
      <c r="M232" s="54">
        <v>1.2230000000000001</v>
      </c>
      <c r="N232" s="54">
        <v>1554</v>
      </c>
      <c r="O232" s="54">
        <v>198.3</v>
      </c>
      <c r="P232" s="54">
        <v>468.9</v>
      </c>
      <c r="Q232" s="54">
        <v>4.62</v>
      </c>
      <c r="R232" s="54">
        <v>169.1</v>
      </c>
      <c r="S232" s="54">
        <v>6.6</v>
      </c>
      <c r="T232" s="54">
        <v>26.69</v>
      </c>
      <c r="U232" s="54">
        <v>-110</v>
      </c>
    </row>
    <row r="233" spans="2:21" x14ac:dyDescent="0.3">
      <c r="B233" s="54">
        <v>-100</v>
      </c>
      <c r="C233" s="54">
        <f t="shared" si="14"/>
        <v>173.14999999999998</v>
      </c>
      <c r="D233" s="54">
        <v>4.0400000000000002E-3</v>
      </c>
      <c r="E233" s="54">
        <v>670.8</v>
      </c>
      <c r="F233" s="54">
        <v>8.4442000000000004</v>
      </c>
      <c r="G233" s="54">
        <v>-19.59</v>
      </c>
      <c r="H233" s="54">
        <v>471.73</v>
      </c>
      <c r="I233" s="54">
        <v>0.01</v>
      </c>
      <c r="J233" s="54">
        <v>2.8475000000000001</v>
      </c>
      <c r="K233" s="54">
        <v>2.0259999999999998</v>
      </c>
      <c r="L233" s="54">
        <v>1.1180000000000001</v>
      </c>
      <c r="M233" s="54">
        <v>1.218</v>
      </c>
      <c r="N233" s="54">
        <v>1493</v>
      </c>
      <c r="O233" s="54">
        <v>203.5</v>
      </c>
      <c r="P233" s="54">
        <v>394.1</v>
      </c>
      <c r="Q233" s="54">
        <v>4.9000000000000004</v>
      </c>
      <c r="R233" s="54">
        <v>165.8</v>
      </c>
      <c r="S233" s="54">
        <v>7.16</v>
      </c>
      <c r="T233" s="54">
        <v>25.04</v>
      </c>
      <c r="U233" s="54">
        <v>-100</v>
      </c>
    </row>
    <row r="234" spans="2:21" x14ac:dyDescent="0.3">
      <c r="B234" s="54">
        <v>-90</v>
      </c>
      <c r="C234" s="54">
        <f t="shared" si="14"/>
        <v>183.14999999999998</v>
      </c>
      <c r="D234" s="54">
        <v>8.8100000000000001E-3</v>
      </c>
      <c r="E234" s="54">
        <v>659.4</v>
      </c>
      <c r="F234" s="54">
        <v>4.0824999999999996</v>
      </c>
      <c r="G234" s="54">
        <v>0.8</v>
      </c>
      <c r="H234" s="54">
        <v>482.68</v>
      </c>
      <c r="I234" s="54">
        <v>0.1244</v>
      </c>
      <c r="J234" s="54">
        <v>2.7555000000000001</v>
      </c>
      <c r="K234" s="54">
        <v>2.0499999999999998</v>
      </c>
      <c r="L234" s="54">
        <v>1.149</v>
      </c>
      <c r="M234" s="54">
        <v>1.214</v>
      </c>
      <c r="N234" s="54">
        <v>1432</v>
      </c>
      <c r="O234" s="54">
        <v>208.4</v>
      </c>
      <c r="P234" s="54">
        <v>337.1</v>
      </c>
      <c r="Q234" s="54">
        <v>5.18</v>
      </c>
      <c r="R234" s="54">
        <v>162.30000000000001</v>
      </c>
      <c r="S234" s="54">
        <v>7.75</v>
      </c>
      <c r="T234" s="54">
        <v>23.41</v>
      </c>
      <c r="U234" s="54">
        <v>-90</v>
      </c>
    </row>
    <row r="235" spans="2:21" x14ac:dyDescent="0.3">
      <c r="B235" s="54">
        <v>-80</v>
      </c>
      <c r="C235" s="54">
        <f t="shared" si="14"/>
        <v>193.14999999999998</v>
      </c>
      <c r="D235" s="54">
        <v>1.754E-2</v>
      </c>
      <c r="E235" s="54">
        <v>647.79999999999995</v>
      </c>
      <c r="F235" s="54">
        <v>2.1547000000000001</v>
      </c>
      <c r="G235" s="54">
        <v>21.43</v>
      </c>
      <c r="H235" s="54">
        <v>493.72</v>
      </c>
      <c r="I235" s="54">
        <v>0.2341</v>
      </c>
      <c r="J235" s="54">
        <v>2.6793</v>
      </c>
      <c r="K235" s="54">
        <v>2.0750000000000002</v>
      </c>
      <c r="L235" s="54">
        <v>1.1830000000000001</v>
      </c>
      <c r="M235" s="54">
        <v>1.2110000000000001</v>
      </c>
      <c r="N235" s="54">
        <v>1370</v>
      </c>
      <c r="O235" s="54">
        <v>212.9</v>
      </c>
      <c r="P235" s="54">
        <v>292.2</v>
      </c>
      <c r="Q235" s="54">
        <v>5.46</v>
      </c>
      <c r="R235" s="54">
        <v>158.6</v>
      </c>
      <c r="S235" s="54">
        <v>8.36</v>
      </c>
      <c r="T235" s="54">
        <v>21.8</v>
      </c>
      <c r="U235" s="54">
        <v>-80</v>
      </c>
    </row>
    <row r="236" spans="2:21" x14ac:dyDescent="0.3">
      <c r="B236" s="54">
        <v>-70</v>
      </c>
      <c r="C236" s="54">
        <f t="shared" si="14"/>
        <v>203.14999999999998</v>
      </c>
      <c r="D236" s="54">
        <v>3.2320000000000002E-2</v>
      </c>
      <c r="E236" s="54">
        <v>636.1</v>
      </c>
      <c r="F236" s="54">
        <v>1.2231000000000001</v>
      </c>
      <c r="G236" s="54">
        <v>42.34</v>
      </c>
      <c r="H236" s="54">
        <v>504.79</v>
      </c>
      <c r="I236" s="54">
        <v>0.33950000000000002</v>
      </c>
      <c r="J236" s="54">
        <v>2.6158999999999999</v>
      </c>
      <c r="K236" s="54">
        <v>2.1030000000000002</v>
      </c>
      <c r="L236" s="54">
        <v>1.22</v>
      </c>
      <c r="M236" s="54">
        <v>1.2090000000000001</v>
      </c>
      <c r="N236" s="54">
        <v>1309</v>
      </c>
      <c r="O236" s="54">
        <v>216.9</v>
      </c>
      <c r="P236" s="54">
        <v>255.9</v>
      </c>
      <c r="Q236" s="54">
        <v>5.73</v>
      </c>
      <c r="R236" s="54">
        <v>154.69999999999999</v>
      </c>
      <c r="S236" s="54">
        <v>9.01</v>
      </c>
      <c r="T236" s="54">
        <v>20.22</v>
      </c>
      <c r="U236" s="54">
        <v>-70</v>
      </c>
    </row>
    <row r="237" spans="2:21" x14ac:dyDescent="0.3">
      <c r="B237" s="54">
        <v>-60</v>
      </c>
      <c r="C237" s="54">
        <f t="shared" si="14"/>
        <v>213.14999999999998</v>
      </c>
      <c r="D237" s="54">
        <v>5.5780000000000003E-2</v>
      </c>
      <c r="E237" s="54">
        <v>624.1</v>
      </c>
      <c r="F237" s="54">
        <v>0.73772000000000004</v>
      </c>
      <c r="G237" s="54">
        <v>63.55</v>
      </c>
      <c r="H237" s="54">
        <v>515.84</v>
      </c>
      <c r="I237" s="54">
        <v>0.44119999999999998</v>
      </c>
      <c r="J237" s="54">
        <v>2.5630999999999999</v>
      </c>
      <c r="K237" s="54">
        <v>2.1349999999999998</v>
      </c>
      <c r="L237" s="54">
        <v>1.2629999999999999</v>
      </c>
      <c r="M237" s="54">
        <v>1.2090000000000001</v>
      </c>
      <c r="N237" s="54">
        <v>1247</v>
      </c>
      <c r="O237" s="54">
        <v>220.4</v>
      </c>
      <c r="P237" s="54">
        <v>226.1</v>
      </c>
      <c r="Q237" s="54">
        <v>6.01</v>
      </c>
      <c r="R237" s="54">
        <v>150.6</v>
      </c>
      <c r="S237" s="54">
        <v>9.69</v>
      </c>
      <c r="T237" s="54">
        <v>18.66</v>
      </c>
      <c r="U237" s="54">
        <v>-60</v>
      </c>
    </row>
    <row r="238" spans="2:21" x14ac:dyDescent="0.3">
      <c r="B238" s="54">
        <v>-50</v>
      </c>
      <c r="C238" s="54">
        <f t="shared" si="14"/>
        <v>223.14999999999998</v>
      </c>
      <c r="D238" s="54">
        <v>9.1109999999999997E-2</v>
      </c>
      <c r="E238" s="54">
        <v>611.9</v>
      </c>
      <c r="F238" s="54">
        <v>0.46816000000000002</v>
      </c>
      <c r="G238" s="54">
        <v>85.11</v>
      </c>
      <c r="H238" s="54">
        <v>526.79</v>
      </c>
      <c r="I238" s="54">
        <v>0.53979999999999995</v>
      </c>
      <c r="J238" s="54">
        <v>2.5190999999999999</v>
      </c>
      <c r="K238" s="54">
        <v>2.1709999999999998</v>
      </c>
      <c r="L238" s="54">
        <v>1.3089999999999999</v>
      </c>
      <c r="M238" s="54">
        <v>1.2110000000000001</v>
      </c>
      <c r="N238" s="54">
        <v>1184</v>
      </c>
      <c r="O238" s="54">
        <v>223.4</v>
      </c>
      <c r="P238" s="54">
        <v>201.1</v>
      </c>
      <c r="Q238" s="54">
        <v>6.29</v>
      </c>
      <c r="R238" s="54">
        <v>146.4</v>
      </c>
      <c r="S238" s="54">
        <v>10.4</v>
      </c>
      <c r="T238" s="54">
        <v>17.14</v>
      </c>
      <c r="U238" s="54">
        <v>-50</v>
      </c>
    </row>
    <row r="239" spans="2:21" x14ac:dyDescent="0.3">
      <c r="B239" s="54">
        <v>-40</v>
      </c>
      <c r="C239" s="54">
        <f t="shared" si="14"/>
        <v>233.14999999999998</v>
      </c>
      <c r="D239" s="54">
        <v>0.14191999999999999</v>
      </c>
      <c r="E239" s="54">
        <v>599.4</v>
      </c>
      <c r="F239" s="54">
        <v>0.31003999999999998</v>
      </c>
      <c r="G239" s="54">
        <v>107.06</v>
      </c>
      <c r="H239" s="54">
        <v>537.59</v>
      </c>
      <c r="I239" s="54">
        <v>0.63560000000000005</v>
      </c>
      <c r="J239" s="54">
        <v>2.4822000000000002</v>
      </c>
      <c r="K239" s="54">
        <v>2.2120000000000002</v>
      </c>
      <c r="L239" s="54">
        <v>1.3620000000000001</v>
      </c>
      <c r="M239" s="54">
        <v>1.2150000000000001</v>
      </c>
      <c r="N239" s="54">
        <v>1120</v>
      </c>
      <c r="O239" s="54">
        <v>225.7</v>
      </c>
      <c r="P239" s="54">
        <v>179.9</v>
      </c>
      <c r="Q239" s="54">
        <v>6.57</v>
      </c>
      <c r="R239" s="54">
        <v>142.1</v>
      </c>
      <c r="S239" s="54">
        <v>11.17</v>
      </c>
      <c r="T239" s="54">
        <v>15.63</v>
      </c>
      <c r="U239" s="54">
        <v>-40</v>
      </c>
    </row>
    <row r="240" spans="2:21" x14ac:dyDescent="0.3">
      <c r="B240" s="54">
        <v>-30</v>
      </c>
      <c r="C240" s="54">
        <f t="shared" si="14"/>
        <v>243.14999999999998</v>
      </c>
      <c r="D240" s="54">
        <v>0.21228</v>
      </c>
      <c r="E240" s="54">
        <v>586.5</v>
      </c>
      <c r="F240" s="54">
        <v>0.21282000000000001</v>
      </c>
      <c r="G240" s="54">
        <v>129.47</v>
      </c>
      <c r="H240" s="54">
        <v>548.16999999999996</v>
      </c>
      <c r="I240" s="54">
        <v>0.72919999999999996</v>
      </c>
      <c r="J240" s="54">
        <v>2.4512</v>
      </c>
      <c r="K240" s="54">
        <v>2.2589999999999999</v>
      </c>
      <c r="L240" s="54">
        <v>1.421</v>
      </c>
      <c r="M240" s="54">
        <v>1.2210000000000001</v>
      </c>
      <c r="N240" s="54">
        <v>1056</v>
      </c>
      <c r="O240" s="54">
        <v>227.3</v>
      </c>
      <c r="P240" s="54">
        <v>161.69999999999999</v>
      </c>
      <c r="Q240" s="54">
        <v>6.86</v>
      </c>
      <c r="R240" s="54">
        <v>137.6</v>
      </c>
      <c r="S240" s="54">
        <v>11.99</v>
      </c>
      <c r="T240" s="54">
        <v>14.16</v>
      </c>
      <c r="U240" s="54">
        <v>-30</v>
      </c>
    </row>
    <row r="241" spans="2:21" x14ac:dyDescent="0.3">
      <c r="B241" s="54">
        <v>-20</v>
      </c>
      <c r="C241" s="54">
        <f t="shared" si="14"/>
        <v>253.14999999999998</v>
      </c>
      <c r="D241" s="54">
        <v>0.30657000000000001</v>
      </c>
      <c r="E241" s="54">
        <v>573.1</v>
      </c>
      <c r="F241" s="54">
        <v>0.15056</v>
      </c>
      <c r="G241" s="54">
        <v>152.38</v>
      </c>
      <c r="H241" s="54">
        <v>558.46</v>
      </c>
      <c r="I241" s="54">
        <v>0.82089999999999996</v>
      </c>
      <c r="J241" s="54">
        <v>2.4249999999999998</v>
      </c>
      <c r="K241" s="54">
        <v>2.3109999999999999</v>
      </c>
      <c r="L241" s="54">
        <v>1.4870000000000001</v>
      </c>
      <c r="M241" s="54">
        <v>1.2310000000000001</v>
      </c>
      <c r="N241" s="54">
        <v>991</v>
      </c>
      <c r="O241" s="54">
        <v>228.2</v>
      </c>
      <c r="P241" s="54">
        <v>145.9</v>
      </c>
      <c r="Q241" s="54">
        <v>7.17</v>
      </c>
      <c r="R241" s="54">
        <v>132.9</v>
      </c>
      <c r="S241" s="54">
        <v>12.89</v>
      </c>
      <c r="T241" s="54">
        <v>12.72</v>
      </c>
      <c r="U241" s="54">
        <v>-20</v>
      </c>
    </row>
    <row r="242" spans="2:21" x14ac:dyDescent="0.3">
      <c r="B242" s="54">
        <v>-10</v>
      </c>
      <c r="C242" s="54">
        <f t="shared" si="14"/>
        <v>263.14999999999998</v>
      </c>
      <c r="D242" s="54">
        <v>0.42947000000000002</v>
      </c>
      <c r="E242" s="54">
        <v>559.20000000000005</v>
      </c>
      <c r="F242" s="54">
        <v>0.10924</v>
      </c>
      <c r="G242" s="54">
        <v>175.87</v>
      </c>
      <c r="H242" s="54">
        <v>568.37</v>
      </c>
      <c r="I242" s="54">
        <v>0.91110000000000002</v>
      </c>
      <c r="J242" s="54">
        <v>2.4026000000000001</v>
      </c>
      <c r="K242" s="54">
        <v>2.3719999999999999</v>
      </c>
      <c r="L242" s="54">
        <v>1.5620000000000001</v>
      </c>
      <c r="M242" s="54">
        <v>1.2450000000000001</v>
      </c>
      <c r="N242" s="54">
        <v>925</v>
      </c>
      <c r="O242" s="54">
        <v>228.2</v>
      </c>
      <c r="P242" s="54">
        <v>132.1</v>
      </c>
      <c r="Q242" s="54">
        <v>7.49</v>
      </c>
      <c r="R242" s="54">
        <v>128.19999999999999</v>
      </c>
      <c r="S242" s="54">
        <v>13.89</v>
      </c>
      <c r="T242" s="54">
        <v>11.31</v>
      </c>
      <c r="U242" s="54">
        <v>-10</v>
      </c>
    </row>
    <row r="243" spans="2:21" x14ac:dyDescent="0.3">
      <c r="B243" s="54">
        <v>0</v>
      </c>
      <c r="C243" s="54">
        <f t="shared" si="14"/>
        <v>273.14999999999998</v>
      </c>
      <c r="D243" s="54">
        <v>0.58587999999999996</v>
      </c>
      <c r="E243" s="54">
        <v>544.6</v>
      </c>
      <c r="F243" s="54">
        <v>8.0939999999999998E-2</v>
      </c>
      <c r="G243" s="54">
        <v>200</v>
      </c>
      <c r="H243" s="54">
        <v>577.82000000000005</v>
      </c>
      <c r="I243" s="54">
        <v>1</v>
      </c>
      <c r="J243" s="54">
        <v>2.3832</v>
      </c>
      <c r="K243" s="54">
        <v>2.4409999999999998</v>
      </c>
      <c r="L243" s="54">
        <v>1.6479999999999999</v>
      </c>
      <c r="M243" s="54">
        <v>1.264</v>
      </c>
      <c r="N243" s="54">
        <v>860</v>
      </c>
      <c r="O243" s="54">
        <v>227.4</v>
      </c>
      <c r="P243" s="54">
        <v>119.9</v>
      </c>
      <c r="Q243" s="54">
        <v>7.84</v>
      </c>
      <c r="R243" s="54">
        <v>123.3</v>
      </c>
      <c r="S243" s="54">
        <v>15.02</v>
      </c>
      <c r="T243" s="54">
        <v>9.94</v>
      </c>
      <c r="U243" s="54">
        <v>0</v>
      </c>
    </row>
    <row r="244" spans="2:21" x14ac:dyDescent="0.3">
      <c r="B244" s="54">
        <v>10</v>
      </c>
      <c r="C244" s="54">
        <f t="shared" si="14"/>
        <v>283.14999999999998</v>
      </c>
      <c r="D244" s="54">
        <v>0.78090999999999999</v>
      </c>
      <c r="E244" s="54">
        <v>529.29999999999995</v>
      </c>
      <c r="F244" s="54">
        <v>6.1019999999999998E-2</v>
      </c>
      <c r="G244" s="54">
        <v>224.86</v>
      </c>
      <c r="H244" s="54">
        <v>586.69000000000005</v>
      </c>
      <c r="I244" s="54">
        <v>1.0881000000000001</v>
      </c>
      <c r="J244" s="54">
        <v>2.3660000000000001</v>
      </c>
      <c r="K244" s="54">
        <v>2.5209999999999999</v>
      </c>
      <c r="L244" s="54">
        <v>1.748</v>
      </c>
      <c r="M244" s="54">
        <v>1.2889999999999999</v>
      </c>
      <c r="N244" s="54">
        <v>794</v>
      </c>
      <c r="O244" s="54">
        <v>225.5</v>
      </c>
      <c r="P244" s="54">
        <v>109</v>
      </c>
      <c r="Q244" s="54">
        <v>8.23</v>
      </c>
      <c r="R244" s="54">
        <v>118.3</v>
      </c>
      <c r="S244" s="54">
        <v>16.329999999999998</v>
      </c>
      <c r="T244" s="54">
        <v>8.6</v>
      </c>
      <c r="U244" s="54">
        <v>10</v>
      </c>
    </row>
    <row r="245" spans="2:21" x14ac:dyDescent="0.3">
      <c r="B245" s="54">
        <v>20</v>
      </c>
      <c r="C245" s="54">
        <f t="shared" si="14"/>
        <v>293.14999999999998</v>
      </c>
      <c r="D245" s="54">
        <v>1.0199</v>
      </c>
      <c r="E245" s="54">
        <v>513</v>
      </c>
      <c r="F245" s="54">
        <v>4.6640000000000001E-2</v>
      </c>
      <c r="G245" s="54">
        <v>250.55</v>
      </c>
      <c r="H245" s="54">
        <v>594.84</v>
      </c>
      <c r="I245" s="54">
        <v>1.1756</v>
      </c>
      <c r="J245" s="54">
        <v>2.3500999999999999</v>
      </c>
      <c r="K245" s="54">
        <v>2.6150000000000002</v>
      </c>
      <c r="L245" s="54">
        <v>1.867</v>
      </c>
      <c r="M245" s="54">
        <v>1.3240000000000001</v>
      </c>
      <c r="N245" s="54">
        <v>727</v>
      </c>
      <c r="O245" s="54">
        <v>222.6</v>
      </c>
      <c r="P245" s="54">
        <v>99.1</v>
      </c>
      <c r="Q245" s="54">
        <v>8.67</v>
      </c>
      <c r="R245" s="54">
        <v>113.3</v>
      </c>
      <c r="S245" s="54">
        <v>17.88</v>
      </c>
      <c r="T245" s="54">
        <v>7.31</v>
      </c>
      <c r="U245" s="54">
        <v>20</v>
      </c>
    </row>
    <row r="246" spans="2:21" x14ac:dyDescent="0.3">
      <c r="B246" s="54">
        <v>30</v>
      </c>
      <c r="C246" s="54">
        <f t="shared" si="14"/>
        <v>303.14999999999998</v>
      </c>
      <c r="D246" s="54">
        <v>1.3084</v>
      </c>
      <c r="E246" s="54">
        <v>495.6</v>
      </c>
      <c r="F246" s="54">
        <v>3.6020000000000003E-2</v>
      </c>
      <c r="G246" s="54">
        <v>277.20999999999998</v>
      </c>
      <c r="H246" s="54">
        <v>602.08000000000004</v>
      </c>
      <c r="I246" s="54">
        <v>1.2630999999999999</v>
      </c>
      <c r="J246" s="54">
        <v>2.3348</v>
      </c>
      <c r="K246" s="54">
        <v>2.7309999999999999</v>
      </c>
      <c r="L246" s="54">
        <v>2.0150000000000001</v>
      </c>
      <c r="M246" s="54">
        <v>1.373</v>
      </c>
      <c r="N246" s="54">
        <v>661</v>
      </c>
      <c r="O246" s="54">
        <v>218.5</v>
      </c>
      <c r="P246" s="54">
        <v>90</v>
      </c>
      <c r="Q246" s="54">
        <v>9.17</v>
      </c>
      <c r="R246" s="54">
        <v>108.1</v>
      </c>
      <c r="S246" s="54">
        <v>19.739999999999998</v>
      </c>
      <c r="T246" s="54">
        <v>6.06</v>
      </c>
      <c r="U246" s="54">
        <v>30</v>
      </c>
    </row>
    <row r="247" spans="2:21" x14ac:dyDescent="0.3">
      <c r="B247" s="54">
        <v>40</v>
      </c>
      <c r="C247" s="54">
        <f t="shared" si="14"/>
        <v>313.14999999999998</v>
      </c>
      <c r="D247" s="54">
        <v>1.6523000000000001</v>
      </c>
      <c r="E247" s="54">
        <v>476.7</v>
      </c>
      <c r="F247" s="54">
        <v>2.801E-2</v>
      </c>
      <c r="G247" s="54">
        <v>305.01</v>
      </c>
      <c r="H247" s="54">
        <v>608.15</v>
      </c>
      <c r="I247" s="54">
        <v>1.351</v>
      </c>
      <c r="J247" s="54">
        <v>2.3191000000000002</v>
      </c>
      <c r="K247" s="54">
        <v>2.8780000000000001</v>
      </c>
      <c r="L247" s="54">
        <v>2.206</v>
      </c>
      <c r="M247" s="54">
        <v>1.4430000000000001</v>
      </c>
      <c r="N247" s="54">
        <v>593</v>
      </c>
      <c r="O247" s="54">
        <v>213.1</v>
      </c>
      <c r="P247" s="54">
        <v>81.599999999999994</v>
      </c>
      <c r="Q247" s="54">
        <v>9.77</v>
      </c>
      <c r="R247" s="54">
        <v>102.9</v>
      </c>
      <c r="S247" s="54">
        <v>22</v>
      </c>
      <c r="T247" s="54">
        <v>4.8600000000000003</v>
      </c>
      <c r="U247" s="54">
        <v>40</v>
      </c>
    </row>
    <row r="248" spans="2:21" x14ac:dyDescent="0.3">
      <c r="B248" s="54">
        <v>50</v>
      </c>
      <c r="C248" s="54">
        <f t="shared" si="14"/>
        <v>323.14999999999998</v>
      </c>
      <c r="D248" s="54">
        <v>2.0579000000000001</v>
      </c>
      <c r="E248" s="54">
        <v>455.8</v>
      </c>
      <c r="F248" s="54">
        <v>2.1829999999999999E-2</v>
      </c>
      <c r="G248" s="54">
        <v>334.21</v>
      </c>
      <c r="H248" s="54">
        <v>612.65</v>
      </c>
      <c r="I248" s="54">
        <v>1.4400999999999999</v>
      </c>
      <c r="J248" s="54">
        <v>2.3016999999999999</v>
      </c>
      <c r="K248" s="54">
        <v>3.0779999999999998</v>
      </c>
      <c r="L248" s="54">
        <v>2.4689999999999999</v>
      </c>
      <c r="M248" s="54">
        <v>1.5489999999999999</v>
      </c>
      <c r="N248" s="54">
        <v>524</v>
      </c>
      <c r="O248" s="54">
        <v>206.2</v>
      </c>
      <c r="P248" s="54">
        <v>73.599999999999994</v>
      </c>
      <c r="Q248" s="54">
        <v>10.52</v>
      </c>
      <c r="R248" s="54">
        <v>97.6</v>
      </c>
      <c r="S248" s="54">
        <v>24.88</v>
      </c>
      <c r="T248" s="54">
        <v>3.73</v>
      </c>
      <c r="U248" s="54">
        <v>50</v>
      </c>
    </row>
    <row r="249" spans="2:21" x14ac:dyDescent="0.3">
      <c r="B249" s="54">
        <v>60</v>
      </c>
      <c r="C249" s="54">
        <f t="shared" si="14"/>
        <v>333.15</v>
      </c>
      <c r="D249" s="54">
        <v>2.5325000000000002</v>
      </c>
      <c r="E249" s="54">
        <v>432.1</v>
      </c>
      <c r="F249" s="54">
        <v>1.6959999999999999E-2</v>
      </c>
      <c r="G249" s="54">
        <v>365.26</v>
      </c>
      <c r="H249" s="54">
        <v>614.95000000000005</v>
      </c>
      <c r="I249" s="54">
        <v>1.5315000000000001</v>
      </c>
      <c r="J249" s="54">
        <v>2.2808999999999999</v>
      </c>
      <c r="K249" s="54">
        <v>3.38</v>
      </c>
      <c r="L249" s="54">
        <v>2.8679999999999999</v>
      </c>
      <c r="M249" s="54">
        <v>1.7230000000000001</v>
      </c>
      <c r="N249" s="54">
        <v>452</v>
      </c>
      <c r="O249" s="54">
        <v>197.7</v>
      </c>
      <c r="P249" s="54">
        <v>65.8</v>
      </c>
      <c r="Q249" s="54">
        <v>11.49</v>
      </c>
      <c r="R249" s="54">
        <v>92.2</v>
      </c>
      <c r="S249" s="54">
        <v>28.67</v>
      </c>
      <c r="T249" s="54">
        <v>2.65</v>
      </c>
      <c r="U249" s="54">
        <v>60</v>
      </c>
    </row>
    <row r="250" spans="2:21" x14ac:dyDescent="0.3">
      <c r="B250" s="54">
        <v>70</v>
      </c>
      <c r="C250" s="54">
        <f xml:space="preserve"> B250+273.15</f>
        <v>343.15</v>
      </c>
      <c r="D250" s="54">
        <v>3.0842000000000001</v>
      </c>
      <c r="E250" s="54">
        <v>404.1</v>
      </c>
      <c r="F250" s="54">
        <v>1.302E-2</v>
      </c>
      <c r="G250" s="54">
        <v>399.01</v>
      </c>
      <c r="H250" s="54">
        <v>613.87</v>
      </c>
      <c r="I250" s="54">
        <v>1.6273</v>
      </c>
      <c r="J250" s="54">
        <v>2.2534999999999998</v>
      </c>
      <c r="K250" s="54">
        <v>3.9209999999999998</v>
      </c>
      <c r="L250" s="54">
        <v>3.5779999999999998</v>
      </c>
      <c r="M250" s="54">
        <v>2.0550000000000002</v>
      </c>
      <c r="N250" s="54">
        <v>377</v>
      </c>
      <c r="O250" s="54">
        <v>187.4</v>
      </c>
      <c r="P250" s="54">
        <v>57.9</v>
      </c>
      <c r="Q250" s="54">
        <v>12.83</v>
      </c>
      <c r="R250" s="54">
        <v>86.6</v>
      </c>
      <c r="S250" s="54">
        <v>33.94</v>
      </c>
      <c r="T250" s="54">
        <v>1.67</v>
      </c>
      <c r="U250" s="54">
        <v>70</v>
      </c>
    </row>
    <row r="251" spans="2:21" x14ac:dyDescent="0.3">
      <c r="B251" s="54">
        <v>80</v>
      </c>
      <c r="C251" s="54">
        <f xml:space="preserve"> B251+273.15</f>
        <v>353.15</v>
      </c>
      <c r="D251" s="54">
        <v>3.7238000000000002</v>
      </c>
      <c r="E251" s="54">
        <v>367.5</v>
      </c>
      <c r="F251" s="54">
        <v>9.6699999999999998E-3</v>
      </c>
      <c r="G251" s="54">
        <v>437.66</v>
      </c>
      <c r="H251" s="54">
        <v>606.61</v>
      </c>
      <c r="I251" s="54">
        <v>1.7335</v>
      </c>
      <c r="J251" s="54">
        <v>2.2120000000000002</v>
      </c>
      <c r="K251" s="54">
        <v>5.3150000000000004</v>
      </c>
      <c r="L251" s="54">
        <v>5.3319999999999999</v>
      </c>
      <c r="M251" s="54">
        <v>2.9180000000000001</v>
      </c>
      <c r="N251" s="54">
        <v>294</v>
      </c>
      <c r="O251" s="54">
        <v>174.7</v>
      </c>
      <c r="P251" s="54">
        <v>49.1</v>
      </c>
      <c r="Q251" s="54">
        <v>14.9</v>
      </c>
      <c r="R251" s="54">
        <v>81.099999999999994</v>
      </c>
      <c r="S251" s="54">
        <v>42.14</v>
      </c>
      <c r="T251" s="54">
        <v>0.79</v>
      </c>
      <c r="U251" s="54">
        <v>80</v>
      </c>
    </row>
    <row r="252" spans="2:21" x14ac:dyDescent="0.3">
      <c r="B252" s="54">
        <v>90</v>
      </c>
      <c r="C252" s="54">
        <f xml:space="preserve"> B252+273.15</f>
        <v>363.15</v>
      </c>
      <c r="D252" s="54">
        <v>4.4668000000000001</v>
      </c>
      <c r="E252" s="54">
        <v>298.89999999999998</v>
      </c>
      <c r="F252" s="54">
        <v>6.3E-3</v>
      </c>
      <c r="G252" s="54">
        <v>493.45</v>
      </c>
      <c r="H252" s="54">
        <v>579.54999999999995</v>
      </c>
      <c r="I252" s="54">
        <v>1.8829</v>
      </c>
      <c r="J252" s="54">
        <v>2.12</v>
      </c>
      <c r="K252" s="54">
        <v>20.39</v>
      </c>
      <c r="L252" s="54">
        <v>21.47</v>
      </c>
      <c r="M252" s="54">
        <v>11.11</v>
      </c>
      <c r="N252" s="54">
        <v>195</v>
      </c>
      <c r="O252" s="54">
        <v>159.19999999999999</v>
      </c>
      <c r="P252" s="54">
        <v>36.299999999999997</v>
      </c>
      <c r="Q252" s="54">
        <v>19.59</v>
      </c>
      <c r="R252" s="54">
        <v>81.900000000000006</v>
      </c>
      <c r="S252" s="54">
        <v>64.05</v>
      </c>
      <c r="T252" s="54">
        <v>0.1</v>
      </c>
      <c r="U252" s="54">
        <v>90</v>
      </c>
    </row>
    <row r="255" spans="2:21" ht="15" thickBot="1" x14ac:dyDescent="0.35">
      <c r="B255" s="54" t="s">
        <v>113</v>
      </c>
    </row>
    <row r="256" spans="2:21" ht="15" thickBot="1" x14ac:dyDescent="0.35">
      <c r="G256" s="80" t="s">
        <v>92</v>
      </c>
      <c r="H256" s="78"/>
      <c r="I256" s="78" t="s">
        <v>95</v>
      </c>
      <c r="J256" s="78"/>
      <c r="K256" s="78" t="s">
        <v>96</v>
      </c>
      <c r="L256" s="78"/>
      <c r="M256" s="55"/>
      <c r="N256" s="78" t="s">
        <v>98</v>
      </c>
      <c r="O256" s="78"/>
      <c r="P256" s="78" t="s">
        <v>100</v>
      </c>
      <c r="Q256" s="78"/>
      <c r="R256" s="78" t="s">
        <v>101</v>
      </c>
      <c r="S256" s="79"/>
    </row>
    <row r="257" spans="2:21" ht="58.2" thickBot="1" x14ac:dyDescent="0.35">
      <c r="B257" s="52" t="s">
        <v>102</v>
      </c>
      <c r="C257" s="51" t="s">
        <v>41</v>
      </c>
      <c r="D257" s="51" t="s">
        <v>89</v>
      </c>
      <c r="E257" s="51" t="s">
        <v>90</v>
      </c>
      <c r="F257" s="51" t="s">
        <v>91</v>
      </c>
      <c r="G257" s="51" t="s">
        <v>93</v>
      </c>
      <c r="H257" s="51" t="s">
        <v>94</v>
      </c>
      <c r="I257" s="51" t="s">
        <v>93</v>
      </c>
      <c r="J257" s="51" t="s">
        <v>94</v>
      </c>
      <c r="K257" s="51" t="s">
        <v>93</v>
      </c>
      <c r="L257" s="51" t="s">
        <v>94</v>
      </c>
      <c r="M257" s="51" t="s">
        <v>97</v>
      </c>
      <c r="N257" s="51" t="s">
        <v>93</v>
      </c>
      <c r="O257" s="51" t="s">
        <v>94</v>
      </c>
      <c r="P257" s="51" t="s">
        <v>93</v>
      </c>
      <c r="Q257" s="51" t="s">
        <v>94</v>
      </c>
      <c r="R257" s="51" t="s">
        <v>93</v>
      </c>
      <c r="S257" s="51" t="s">
        <v>94</v>
      </c>
      <c r="T257" s="51" t="s">
        <v>99</v>
      </c>
      <c r="U257" s="53" t="s">
        <v>79</v>
      </c>
    </row>
    <row r="258" spans="2:21" x14ac:dyDescent="0.3">
      <c r="B258" s="54">
        <f>C258-273.15</f>
        <v>-270.96999999999997</v>
      </c>
      <c r="C258" s="54">
        <v>2.1800000000000002</v>
      </c>
      <c r="D258" s="54">
        <v>4.8599999999999997E-3</v>
      </c>
      <c r="E258" s="54">
        <v>146.24</v>
      </c>
      <c r="F258" s="54">
        <v>0.87297000000000002</v>
      </c>
      <c r="G258" s="54">
        <v>2.34</v>
      </c>
      <c r="H258" s="54">
        <v>25.56</v>
      </c>
      <c r="I258" s="54">
        <v>1.4039999999999999</v>
      </c>
      <c r="J258" s="54">
        <v>12.0746</v>
      </c>
      <c r="K258" s="54">
        <v>6.3179999999999996</v>
      </c>
      <c r="L258" s="54">
        <v>6.0609999999999999</v>
      </c>
      <c r="M258" s="54">
        <v>1.7470000000000001</v>
      </c>
      <c r="N258" s="54">
        <v>217</v>
      </c>
      <c r="O258" s="54">
        <v>83.2</v>
      </c>
      <c r="P258" s="54">
        <v>0</v>
      </c>
      <c r="Q258" s="54">
        <v>0</v>
      </c>
      <c r="R258" s="54">
        <v>0</v>
      </c>
      <c r="S258" s="54">
        <v>0</v>
      </c>
      <c r="T258" s="54">
        <v>0.38800000000000001</v>
      </c>
      <c r="U258" s="54">
        <v>-270.96999999999997</v>
      </c>
    </row>
    <row r="259" spans="2:21" x14ac:dyDescent="0.3">
      <c r="B259" s="54">
        <f t="shared" ref="B259:B273" si="15">C259-273.15</f>
        <v>-270.75</v>
      </c>
      <c r="C259" s="54">
        <v>2.4</v>
      </c>
      <c r="D259" s="54">
        <v>8.1399999999999997E-3</v>
      </c>
      <c r="E259" s="54">
        <v>145.46</v>
      </c>
      <c r="F259" s="54">
        <v>0.56257000000000001</v>
      </c>
      <c r="G259" s="54">
        <v>3.35</v>
      </c>
      <c r="H259" s="54">
        <v>26.44</v>
      </c>
      <c r="I259" s="54">
        <v>1.8413999999999999</v>
      </c>
      <c r="J259" s="54">
        <v>11.458600000000001</v>
      </c>
      <c r="K259" s="54">
        <v>3.2170000000000001</v>
      </c>
      <c r="L259" s="54">
        <v>6.1989999999999998</v>
      </c>
      <c r="M259" s="54">
        <v>1.778</v>
      </c>
      <c r="N259" s="54">
        <v>216</v>
      </c>
      <c r="O259" s="54">
        <v>86.3</v>
      </c>
      <c r="P259" s="54">
        <v>0</v>
      </c>
      <c r="Q259" s="54">
        <v>0</v>
      </c>
      <c r="R259" s="54">
        <v>0</v>
      </c>
      <c r="S259" s="54">
        <v>0</v>
      </c>
      <c r="T259" s="54">
        <v>0.35599999999999998</v>
      </c>
      <c r="U259" s="54">
        <v>-270.75</v>
      </c>
    </row>
    <row r="260" spans="2:21" x14ac:dyDescent="0.3">
      <c r="B260" s="54">
        <f t="shared" si="15"/>
        <v>-270.54999999999995</v>
      </c>
      <c r="C260" s="54">
        <v>2.6</v>
      </c>
      <c r="D260" s="54">
        <v>1.213E-2</v>
      </c>
      <c r="E260" s="54">
        <v>144.38</v>
      </c>
      <c r="F260" s="54">
        <v>0.40112999999999999</v>
      </c>
      <c r="G260" s="54">
        <v>3.93</v>
      </c>
      <c r="H260" s="54">
        <v>27.17</v>
      </c>
      <c r="I260" s="54">
        <v>2.0604</v>
      </c>
      <c r="J260" s="54">
        <v>11.001099999999999</v>
      </c>
      <c r="K260" s="54">
        <v>2.4529999999999998</v>
      </c>
      <c r="L260" s="54">
        <v>6.3179999999999996</v>
      </c>
      <c r="M260" s="54">
        <v>1.8129999999999999</v>
      </c>
      <c r="N260" s="54">
        <v>217</v>
      </c>
      <c r="O260" s="54">
        <v>88.8</v>
      </c>
      <c r="P260" s="54">
        <v>0</v>
      </c>
      <c r="Q260" s="54">
        <v>0</v>
      </c>
      <c r="R260" s="54">
        <v>0</v>
      </c>
      <c r="S260" s="54">
        <v>0</v>
      </c>
      <c r="T260" s="54">
        <v>0.32800000000000001</v>
      </c>
      <c r="U260" s="54">
        <v>-270.54999999999995</v>
      </c>
    </row>
    <row r="261" spans="2:21" x14ac:dyDescent="0.3">
      <c r="B261" s="54">
        <f t="shared" si="15"/>
        <v>-270.34999999999997</v>
      </c>
      <c r="C261" s="54">
        <v>2.8</v>
      </c>
      <c r="D261" s="54">
        <v>1.7270000000000001E-2</v>
      </c>
      <c r="E261" s="54">
        <v>143</v>
      </c>
      <c r="F261" s="54">
        <v>0.29674</v>
      </c>
      <c r="G261" s="54">
        <v>4.4400000000000004</v>
      </c>
      <c r="H261" s="54">
        <v>27.86</v>
      </c>
      <c r="I261" s="54">
        <v>2.2355999999999998</v>
      </c>
      <c r="J261" s="54">
        <v>10.602399999999999</v>
      </c>
      <c r="K261" s="54">
        <v>2.3940000000000001</v>
      </c>
      <c r="L261" s="54">
        <v>6.4459999999999997</v>
      </c>
      <c r="M261" s="54">
        <v>1.857</v>
      </c>
      <c r="N261" s="54">
        <v>217</v>
      </c>
      <c r="O261" s="54">
        <v>91.1</v>
      </c>
      <c r="P261" s="54">
        <v>0</v>
      </c>
      <c r="Q261" s="54">
        <v>0</v>
      </c>
      <c r="R261" s="54">
        <v>0</v>
      </c>
      <c r="S261" s="54">
        <v>0</v>
      </c>
      <c r="T261" s="54">
        <v>0.3</v>
      </c>
      <c r="U261" s="54">
        <v>-270.34999999999997</v>
      </c>
    </row>
    <row r="262" spans="2:21" x14ac:dyDescent="0.3">
      <c r="B262" s="54">
        <f t="shared" si="15"/>
        <v>-270.14999999999998</v>
      </c>
      <c r="C262" s="54">
        <v>3</v>
      </c>
      <c r="D262" s="54">
        <v>2.3730000000000001E-2</v>
      </c>
      <c r="E262" s="54">
        <v>141.34</v>
      </c>
      <c r="F262" s="54">
        <v>0.22581999999999999</v>
      </c>
      <c r="G262" s="54">
        <v>4.97</v>
      </c>
      <c r="H262" s="54">
        <v>28.5</v>
      </c>
      <c r="I262" s="54">
        <v>2.4039000000000001</v>
      </c>
      <c r="J262" s="54">
        <v>10.2464</v>
      </c>
      <c r="K262" s="54">
        <v>2.5979999999999999</v>
      </c>
      <c r="L262" s="54">
        <v>6.5919999999999996</v>
      </c>
      <c r="M262" s="54">
        <v>1.91</v>
      </c>
      <c r="N262" s="54">
        <v>214</v>
      </c>
      <c r="O262" s="54">
        <v>93</v>
      </c>
      <c r="P262" s="54">
        <v>0</v>
      </c>
      <c r="Q262" s="54">
        <v>0</v>
      </c>
      <c r="R262" s="54">
        <v>0</v>
      </c>
      <c r="S262" s="54">
        <v>0</v>
      </c>
      <c r="T262" s="54">
        <v>0.27200000000000002</v>
      </c>
      <c r="U262" s="54">
        <v>-270.14999999999998</v>
      </c>
    </row>
    <row r="263" spans="2:21" x14ac:dyDescent="0.3">
      <c r="B263" s="54">
        <f t="shared" si="15"/>
        <v>-269.95</v>
      </c>
      <c r="C263" s="54">
        <v>3.2</v>
      </c>
      <c r="D263" s="54">
        <v>3.1660000000000001E-2</v>
      </c>
      <c r="E263" s="54">
        <v>139.43</v>
      </c>
      <c r="F263" s="54">
        <v>0.17574000000000001</v>
      </c>
      <c r="G263" s="54">
        <v>5.56</v>
      </c>
      <c r="H263" s="54">
        <v>29.07</v>
      </c>
      <c r="I263" s="54">
        <v>2.5764999999999998</v>
      </c>
      <c r="J263" s="54">
        <v>9.9222000000000001</v>
      </c>
      <c r="K263" s="54">
        <v>2.8969999999999998</v>
      </c>
      <c r="L263" s="54">
        <v>6.7679999999999998</v>
      </c>
      <c r="M263" s="54">
        <v>1.976</v>
      </c>
      <c r="N263" s="54">
        <v>210</v>
      </c>
      <c r="O263" s="54">
        <v>94.8</v>
      </c>
      <c r="P263" s="54">
        <v>0</v>
      </c>
      <c r="Q263" s="54">
        <v>0</v>
      </c>
      <c r="R263" s="54">
        <v>0</v>
      </c>
      <c r="S263" s="54">
        <v>0</v>
      </c>
      <c r="T263" s="54">
        <v>0.24399999999999999</v>
      </c>
      <c r="U263" s="54">
        <v>-269.95</v>
      </c>
    </row>
    <row r="264" spans="2:21" x14ac:dyDescent="0.3">
      <c r="B264" s="54">
        <f t="shared" si="15"/>
        <v>-269.75</v>
      </c>
      <c r="C264" s="54">
        <v>3.4</v>
      </c>
      <c r="D264" s="54">
        <v>4.1209999999999997E-2</v>
      </c>
      <c r="E264" s="54">
        <v>137.25</v>
      </c>
      <c r="F264" s="54">
        <v>0.13925000000000001</v>
      </c>
      <c r="G264" s="54">
        <v>6.22</v>
      </c>
      <c r="H264" s="54">
        <v>29.57</v>
      </c>
      <c r="I264" s="54">
        <v>2.7559</v>
      </c>
      <c r="J264" s="54">
        <v>9.6216000000000008</v>
      </c>
      <c r="K264" s="54">
        <v>3.234</v>
      </c>
      <c r="L264" s="54">
        <v>6.9889999999999999</v>
      </c>
      <c r="M264" s="54">
        <v>2.0590000000000002</v>
      </c>
      <c r="N264" s="54">
        <v>205</v>
      </c>
      <c r="O264" s="54">
        <v>96.3</v>
      </c>
      <c r="P264" s="54">
        <v>0</v>
      </c>
      <c r="Q264" s="54">
        <v>0</v>
      </c>
      <c r="R264" s="54">
        <v>0</v>
      </c>
      <c r="S264" s="54">
        <v>0</v>
      </c>
      <c r="T264" s="54">
        <v>0.217</v>
      </c>
      <c r="U264" s="54">
        <v>-269.75</v>
      </c>
    </row>
    <row r="265" spans="2:21" x14ac:dyDescent="0.3">
      <c r="B265" s="54">
        <f t="shared" si="15"/>
        <v>-269.54999999999995</v>
      </c>
      <c r="C265" s="54">
        <v>3.6</v>
      </c>
      <c r="D265" s="54">
        <v>5.2519999999999997E-2</v>
      </c>
      <c r="E265" s="54">
        <v>134.80000000000001</v>
      </c>
      <c r="F265" s="54">
        <v>0.11194999999999999</v>
      </c>
      <c r="G265" s="54">
        <v>6.96</v>
      </c>
      <c r="H265" s="54">
        <v>29.98</v>
      </c>
      <c r="I265" s="54">
        <v>2.9422000000000001</v>
      </c>
      <c r="J265" s="54">
        <v>9.3381000000000007</v>
      </c>
      <c r="K265" s="54">
        <v>3.6030000000000002</v>
      </c>
      <c r="L265" s="54">
        <v>7.274</v>
      </c>
      <c r="M265" s="54">
        <v>2.165</v>
      </c>
      <c r="N265" s="54">
        <v>199</v>
      </c>
      <c r="O265" s="54">
        <v>97.5</v>
      </c>
      <c r="P265" s="54">
        <v>3.5</v>
      </c>
      <c r="Q265" s="54">
        <v>1</v>
      </c>
      <c r="R265" s="54">
        <v>17.899999999999999</v>
      </c>
      <c r="S265" s="54">
        <v>7.31</v>
      </c>
      <c r="T265" s="54">
        <v>0.19</v>
      </c>
      <c r="U265" s="54">
        <v>-269.54999999999995</v>
      </c>
    </row>
    <row r="266" spans="2:21" x14ac:dyDescent="0.3">
      <c r="B266" s="54">
        <f t="shared" si="15"/>
        <v>-269.34999999999997</v>
      </c>
      <c r="C266" s="54">
        <v>3.8</v>
      </c>
      <c r="D266" s="54">
        <v>6.5729999999999997E-2</v>
      </c>
      <c r="E266" s="54">
        <v>132.03</v>
      </c>
      <c r="F266" s="54">
        <v>9.1009999999999994E-2</v>
      </c>
      <c r="G266" s="54">
        <v>7.77</v>
      </c>
      <c r="H266" s="54">
        <v>30.31</v>
      </c>
      <c r="I266" s="54">
        <v>3.1355</v>
      </c>
      <c r="J266" s="54">
        <v>9.0653000000000006</v>
      </c>
      <c r="K266" s="54">
        <v>4.0199999999999996</v>
      </c>
      <c r="L266" s="54">
        <v>7.6539999999999999</v>
      </c>
      <c r="M266" s="54">
        <v>2.3029999999999999</v>
      </c>
      <c r="N266" s="54">
        <v>193</v>
      </c>
      <c r="O266" s="54">
        <v>98.6</v>
      </c>
      <c r="P266" s="54">
        <v>3.4</v>
      </c>
      <c r="Q266" s="54">
        <v>1.07</v>
      </c>
      <c r="R266" s="54">
        <v>18.2</v>
      </c>
      <c r="S266" s="54">
        <v>7.82</v>
      </c>
      <c r="T266" s="54">
        <v>0.16400000000000001</v>
      </c>
      <c r="U266" s="54">
        <v>-269.34999999999997</v>
      </c>
    </row>
    <row r="267" spans="2:21" x14ac:dyDescent="0.3">
      <c r="B267" s="54">
        <f t="shared" si="15"/>
        <v>-269.14999999999998</v>
      </c>
      <c r="C267" s="54">
        <v>4</v>
      </c>
      <c r="D267" s="54">
        <v>8.1000000000000003E-2</v>
      </c>
      <c r="E267" s="54">
        <v>128.9</v>
      </c>
      <c r="F267" s="54">
        <v>7.4590000000000004E-2</v>
      </c>
      <c r="G267" s="54">
        <v>8.67</v>
      </c>
      <c r="H267" s="54">
        <v>30.52</v>
      </c>
      <c r="I267" s="54">
        <v>3.3367</v>
      </c>
      <c r="J267" s="54">
        <v>8.7974999999999994</v>
      </c>
      <c r="K267" s="54">
        <v>4.5229999999999997</v>
      </c>
      <c r="L267" s="54">
        <v>8.1790000000000003</v>
      </c>
      <c r="M267" s="54">
        <v>2.4910000000000001</v>
      </c>
      <c r="N267" s="54">
        <v>186</v>
      </c>
      <c r="O267" s="54">
        <v>99.5</v>
      </c>
      <c r="P267" s="54">
        <v>3.3</v>
      </c>
      <c r="Q267" s="54">
        <v>1.1499999999999999</v>
      </c>
      <c r="R267" s="54">
        <v>18.5</v>
      </c>
      <c r="S267" s="54">
        <v>8.36</v>
      </c>
      <c r="T267" s="54">
        <v>0.13800000000000001</v>
      </c>
      <c r="U267" s="54">
        <v>-269.14999999999998</v>
      </c>
    </row>
    <row r="268" spans="2:21" x14ac:dyDescent="0.3">
      <c r="B268" s="54">
        <f t="shared" si="15"/>
        <v>-268.95</v>
      </c>
      <c r="C268" s="54">
        <v>4.2</v>
      </c>
      <c r="D268" s="54">
        <v>9.8470000000000002E-2</v>
      </c>
      <c r="E268" s="54">
        <v>125.32</v>
      </c>
      <c r="F268" s="54">
        <v>6.1440000000000002E-2</v>
      </c>
      <c r="G268" s="54">
        <v>9.68</v>
      </c>
      <c r="H268" s="54">
        <v>30.59</v>
      </c>
      <c r="I268" s="54">
        <v>3.5474999999999999</v>
      </c>
      <c r="J268" s="54">
        <v>8.5276999999999994</v>
      </c>
      <c r="K268" s="54">
        <v>5.1790000000000003</v>
      </c>
      <c r="L268" s="54">
        <v>8.9380000000000006</v>
      </c>
      <c r="M268" s="54">
        <v>2.7559999999999998</v>
      </c>
      <c r="N268" s="54">
        <v>178</v>
      </c>
      <c r="O268" s="54">
        <v>100.1</v>
      </c>
      <c r="P268" s="54">
        <v>3.2</v>
      </c>
      <c r="Q268" s="54">
        <v>1.24</v>
      </c>
      <c r="R268" s="54">
        <v>18.600000000000001</v>
      </c>
      <c r="S268" s="54">
        <v>8.9700000000000006</v>
      </c>
      <c r="T268" s="54">
        <v>0.112</v>
      </c>
      <c r="U268" s="54">
        <v>-268.95</v>
      </c>
    </row>
    <row r="269" spans="2:21" x14ac:dyDescent="0.3">
      <c r="B269" s="54">
        <f t="shared" si="15"/>
        <v>-268.75</v>
      </c>
      <c r="C269" s="54">
        <v>4.4000000000000004</v>
      </c>
      <c r="D269" s="54">
        <v>0.11831999999999999</v>
      </c>
      <c r="E269" s="54">
        <v>121.17</v>
      </c>
      <c r="F269" s="54">
        <v>5.067E-2</v>
      </c>
      <c r="G269" s="54">
        <v>10.8</v>
      </c>
      <c r="H269" s="54">
        <v>30.5</v>
      </c>
      <c r="I269" s="54">
        <v>3.7719</v>
      </c>
      <c r="J269" s="54">
        <v>8.2476000000000003</v>
      </c>
      <c r="K269" s="54">
        <v>6.1180000000000003</v>
      </c>
      <c r="L269" s="54">
        <v>10.11</v>
      </c>
      <c r="M269" s="54">
        <v>3.1579999999999999</v>
      </c>
      <c r="N269" s="54">
        <v>169</v>
      </c>
      <c r="O269" s="54">
        <v>100.6</v>
      </c>
      <c r="P269" s="54">
        <v>3.1</v>
      </c>
      <c r="Q269" s="54">
        <v>1.33</v>
      </c>
      <c r="R269" s="54">
        <v>18.8</v>
      </c>
      <c r="S269" s="54">
        <v>9.66</v>
      </c>
      <c r="T269" s="54">
        <v>8.6999999999999994E-2</v>
      </c>
      <c r="U269" s="54">
        <v>-268.75</v>
      </c>
    </row>
    <row r="270" spans="2:21" x14ac:dyDescent="0.3">
      <c r="B270" s="54">
        <f t="shared" si="15"/>
        <v>-268.54999999999995</v>
      </c>
      <c r="C270" s="54">
        <v>4.5999999999999996</v>
      </c>
      <c r="D270" s="54">
        <v>0.14074999999999999</v>
      </c>
      <c r="E270" s="54">
        <v>116.2</v>
      </c>
      <c r="F270" s="54">
        <v>4.1610000000000001E-2</v>
      </c>
      <c r="G270" s="54">
        <v>12.09</v>
      </c>
      <c r="H270" s="54">
        <v>30.16</v>
      </c>
      <c r="I270" s="54">
        <v>4.0171000000000001</v>
      </c>
      <c r="J270" s="54">
        <v>7.944</v>
      </c>
      <c r="K270" s="54">
        <v>7.6459999999999999</v>
      </c>
      <c r="L270" s="54">
        <v>12.117000000000001</v>
      </c>
      <c r="M270" s="54">
        <v>3.8380000000000001</v>
      </c>
      <c r="N270" s="54">
        <v>159</v>
      </c>
      <c r="O270" s="54">
        <v>100.9</v>
      </c>
      <c r="P270" s="54">
        <v>3</v>
      </c>
      <c r="Q270" s="54">
        <v>1.43</v>
      </c>
      <c r="R270" s="54">
        <v>18.8</v>
      </c>
      <c r="S270" s="54">
        <v>10.54</v>
      </c>
      <c r="T270" s="54">
        <v>6.3E-2</v>
      </c>
      <c r="U270" s="54">
        <v>-268.54999999999995</v>
      </c>
    </row>
    <row r="271" spans="2:21" x14ac:dyDescent="0.3">
      <c r="B271" s="54">
        <f t="shared" si="15"/>
        <v>-268.34999999999997</v>
      </c>
      <c r="C271" s="54">
        <v>4.8</v>
      </c>
      <c r="D271" s="54">
        <v>0.16602</v>
      </c>
      <c r="E271" s="54">
        <v>109.9</v>
      </c>
      <c r="F271" s="54">
        <v>3.3669999999999999E-2</v>
      </c>
      <c r="G271" s="54">
        <v>13.64</v>
      </c>
      <c r="H271" s="54">
        <v>29.45</v>
      </c>
      <c r="I271" s="54">
        <v>4.2986000000000004</v>
      </c>
      <c r="J271" s="54">
        <v>7.5923999999999996</v>
      </c>
      <c r="K271" s="54">
        <v>10.7</v>
      </c>
      <c r="L271" s="54">
        <v>16.244</v>
      </c>
      <c r="M271" s="54">
        <v>5.2240000000000002</v>
      </c>
      <c r="N271" s="54">
        <v>147</v>
      </c>
      <c r="O271" s="54">
        <v>101.1</v>
      </c>
      <c r="P271" s="54">
        <v>2.8</v>
      </c>
      <c r="Q271" s="54">
        <v>1.55</v>
      </c>
      <c r="R271" s="54">
        <v>19</v>
      </c>
      <c r="S271" s="54">
        <v>11.76</v>
      </c>
      <c r="T271" s="54">
        <v>0.04</v>
      </c>
      <c r="U271" s="54">
        <v>-268.34999999999997</v>
      </c>
    </row>
    <row r="272" spans="2:21" x14ac:dyDescent="0.3">
      <c r="B272" s="54">
        <f t="shared" si="15"/>
        <v>-268.14999999999998</v>
      </c>
      <c r="C272" s="54">
        <v>5</v>
      </c>
      <c r="D272" s="54">
        <v>0.19453000000000001</v>
      </c>
      <c r="E272" s="54">
        <v>100.83</v>
      </c>
      <c r="F272" s="54">
        <v>2.6169999999999999E-2</v>
      </c>
      <c r="G272" s="54">
        <v>15.69</v>
      </c>
      <c r="H272" s="54">
        <v>28.02</v>
      </c>
      <c r="I272" s="54">
        <v>4.6615000000000002</v>
      </c>
      <c r="J272" s="54">
        <v>7.1273</v>
      </c>
      <c r="K272" s="54">
        <v>20.239999999999998</v>
      </c>
      <c r="L272" s="54">
        <v>29.094000000000001</v>
      </c>
      <c r="M272" s="54">
        <v>9.5310000000000006</v>
      </c>
      <c r="N272" s="54">
        <v>133</v>
      </c>
      <c r="O272" s="54">
        <v>101.6</v>
      </c>
      <c r="P272" s="54">
        <v>2.6</v>
      </c>
      <c r="Q272" s="54">
        <v>1.7</v>
      </c>
      <c r="R272" s="54">
        <v>19.3</v>
      </c>
      <c r="S272" s="54">
        <v>13.86</v>
      </c>
      <c r="T272" s="54">
        <v>1.7999999999999999E-2</v>
      </c>
      <c r="U272" s="54">
        <v>-268.14999999999998</v>
      </c>
    </row>
    <row r="273" spans="2:21" x14ac:dyDescent="0.3">
      <c r="B273" s="54">
        <f t="shared" si="15"/>
        <v>-268.04999999999995</v>
      </c>
      <c r="C273" s="54">
        <v>5.0999999999999996</v>
      </c>
      <c r="D273" s="54">
        <v>0.21023</v>
      </c>
      <c r="E273" s="54">
        <v>93.53</v>
      </c>
      <c r="F273" s="54">
        <v>2.206E-2</v>
      </c>
      <c r="G273" s="54">
        <v>17.2</v>
      </c>
      <c r="H273" s="54">
        <v>26.63</v>
      </c>
      <c r="I273" s="54">
        <v>4.9283000000000001</v>
      </c>
      <c r="J273" s="54">
        <v>6.7774000000000001</v>
      </c>
      <c r="K273" s="54">
        <v>40.770000000000003</v>
      </c>
      <c r="L273" s="54">
        <v>55.866</v>
      </c>
      <c r="M273" s="54">
        <v>18.545000000000002</v>
      </c>
      <c r="N273" s="54">
        <v>124</v>
      </c>
      <c r="O273" s="54">
        <v>102.5</v>
      </c>
      <c r="P273" s="54">
        <v>2.5</v>
      </c>
      <c r="Q273" s="54">
        <v>1.8</v>
      </c>
      <c r="R273" s="54">
        <v>19.899999999999999</v>
      </c>
      <c r="S273" s="54">
        <v>15.77</v>
      </c>
      <c r="T273" s="54">
        <v>8.0000000000000002E-3</v>
      </c>
      <c r="U273" s="54">
        <v>-268.04999999999995</v>
      </c>
    </row>
    <row r="275" spans="2:21" ht="29.4" thickBot="1" x14ac:dyDescent="0.35">
      <c r="B275" s="54" t="s">
        <v>69</v>
      </c>
    </row>
    <row r="276" spans="2:21" ht="15" thickBot="1" x14ac:dyDescent="0.35">
      <c r="G276" s="80" t="s">
        <v>92</v>
      </c>
      <c r="H276" s="78"/>
      <c r="I276" s="78" t="s">
        <v>95</v>
      </c>
      <c r="J276" s="78"/>
      <c r="K276" s="78" t="s">
        <v>96</v>
      </c>
      <c r="L276" s="78"/>
      <c r="M276" s="55"/>
      <c r="N276" s="78" t="s">
        <v>98</v>
      </c>
      <c r="O276" s="78"/>
      <c r="P276" s="78" t="s">
        <v>100</v>
      </c>
      <c r="Q276" s="78"/>
      <c r="R276" s="78" t="s">
        <v>101</v>
      </c>
      <c r="S276" s="79"/>
    </row>
    <row r="277" spans="2:21" ht="58.2" thickBot="1" x14ac:dyDescent="0.35">
      <c r="B277" s="52" t="s">
        <v>102</v>
      </c>
      <c r="C277" s="51" t="s">
        <v>41</v>
      </c>
      <c r="D277" s="51" t="s">
        <v>89</v>
      </c>
      <c r="E277" s="51" t="s">
        <v>90</v>
      </c>
      <c r="F277" s="51" t="s">
        <v>91</v>
      </c>
      <c r="G277" s="51" t="s">
        <v>93</v>
      </c>
      <c r="H277" s="51" t="s">
        <v>94</v>
      </c>
      <c r="I277" s="51" t="s">
        <v>93</v>
      </c>
      <c r="J277" s="51" t="s">
        <v>94</v>
      </c>
      <c r="K277" s="51" t="s">
        <v>93</v>
      </c>
      <c r="L277" s="51" t="s">
        <v>94</v>
      </c>
      <c r="M277" s="51" t="s">
        <v>97</v>
      </c>
      <c r="N277" s="51" t="s">
        <v>93</v>
      </c>
      <c r="O277" s="51" t="s">
        <v>94</v>
      </c>
      <c r="P277" s="51" t="s">
        <v>93</v>
      </c>
      <c r="Q277" s="51" t="s">
        <v>94</v>
      </c>
      <c r="R277" s="51" t="s">
        <v>93</v>
      </c>
      <c r="S277" s="51" t="s">
        <v>94</v>
      </c>
      <c r="T277" s="51" t="s">
        <v>99</v>
      </c>
      <c r="U277" s="53" t="s">
        <v>79</v>
      </c>
    </row>
    <row r="278" spans="2:21" x14ac:dyDescent="0.3">
      <c r="B278" s="54">
        <f>C278-273.15</f>
        <v>-209.99999999999997</v>
      </c>
      <c r="C278" s="54">
        <v>63.15</v>
      </c>
      <c r="D278" s="54">
        <v>1.252E-2</v>
      </c>
      <c r="E278" s="54">
        <v>867.2</v>
      </c>
      <c r="F278" s="54">
        <v>1.4831000000000001</v>
      </c>
      <c r="G278" s="54">
        <v>-150.72999999999999</v>
      </c>
      <c r="H278" s="54">
        <v>64.78</v>
      </c>
      <c r="I278" s="54">
        <v>2.4257</v>
      </c>
      <c r="J278" s="54">
        <v>5.8383000000000003</v>
      </c>
      <c r="K278" s="54">
        <v>2</v>
      </c>
      <c r="L278" s="54">
        <v>1.0580000000000001</v>
      </c>
      <c r="M278" s="54">
        <v>1.411</v>
      </c>
      <c r="N278" s="54">
        <v>995</v>
      </c>
      <c r="O278" s="54">
        <v>161.1</v>
      </c>
      <c r="P278" s="54">
        <v>311.60000000000002</v>
      </c>
      <c r="Q278" s="54">
        <v>4.38</v>
      </c>
      <c r="R278" s="54">
        <v>173.2</v>
      </c>
      <c r="S278" s="54">
        <v>5.62</v>
      </c>
      <c r="T278" s="54">
        <v>12.24</v>
      </c>
      <c r="U278" s="54">
        <v>-209.99999999999997</v>
      </c>
    </row>
    <row r="279" spans="2:21" x14ac:dyDescent="0.3">
      <c r="B279" s="54">
        <f t="shared" ref="B279:B285" si="16">C279-273.15</f>
        <v>-203.14999999999998</v>
      </c>
      <c r="C279" s="54">
        <v>70</v>
      </c>
      <c r="D279" s="54">
        <v>3.8539999999999998E-2</v>
      </c>
      <c r="E279" s="54">
        <v>838.5</v>
      </c>
      <c r="F279" s="54">
        <v>0.52742999999999995</v>
      </c>
      <c r="G279" s="54">
        <v>-136.97</v>
      </c>
      <c r="H279" s="54">
        <v>71.099999999999994</v>
      </c>
      <c r="I279" s="54">
        <v>2.6320999999999999</v>
      </c>
      <c r="J279" s="54">
        <v>5.6044999999999998</v>
      </c>
      <c r="K279" s="54">
        <v>2.0139999999999998</v>
      </c>
      <c r="L279" s="54">
        <v>1.0820000000000001</v>
      </c>
      <c r="M279" s="54">
        <v>1.427</v>
      </c>
      <c r="N279" s="54">
        <v>926</v>
      </c>
      <c r="O279" s="54">
        <v>168.4</v>
      </c>
      <c r="P279" s="54">
        <v>220.2</v>
      </c>
      <c r="Q279" s="54">
        <v>4.88</v>
      </c>
      <c r="R279" s="54">
        <v>159.5</v>
      </c>
      <c r="S279" s="54">
        <v>6.35</v>
      </c>
      <c r="T279" s="54">
        <v>10.59</v>
      </c>
      <c r="U279" s="54">
        <v>-203.14999999999998</v>
      </c>
    </row>
    <row r="280" spans="2:21" x14ac:dyDescent="0.3">
      <c r="B280" s="54">
        <f t="shared" si="16"/>
        <v>-193.14999999999998</v>
      </c>
      <c r="C280" s="54">
        <v>80</v>
      </c>
      <c r="D280" s="54">
        <v>0.13686999999999999</v>
      </c>
      <c r="E280" s="54">
        <v>793.9</v>
      </c>
      <c r="F280" s="54">
        <v>0.16422</v>
      </c>
      <c r="G280" s="54">
        <v>-116.58</v>
      </c>
      <c r="H280" s="54">
        <v>79.099999999999994</v>
      </c>
      <c r="I280" s="54">
        <v>2.9028</v>
      </c>
      <c r="J280" s="54">
        <v>5.3487</v>
      </c>
      <c r="K280" s="54">
        <v>2.056</v>
      </c>
      <c r="L280" s="54">
        <v>1.145</v>
      </c>
      <c r="M280" s="54">
        <v>1.4730000000000001</v>
      </c>
      <c r="N280" s="54">
        <v>824</v>
      </c>
      <c r="O280" s="54">
        <v>176.7</v>
      </c>
      <c r="P280" s="54">
        <v>145.1</v>
      </c>
      <c r="Q280" s="54">
        <v>5.65</v>
      </c>
      <c r="R280" s="54">
        <v>139.5</v>
      </c>
      <c r="S280" s="54">
        <v>7.51</v>
      </c>
      <c r="T280" s="54">
        <v>8.27</v>
      </c>
      <c r="U280" s="54">
        <v>-193.14999999999998</v>
      </c>
    </row>
    <row r="281" spans="2:21" x14ac:dyDescent="0.3">
      <c r="B281" s="54">
        <f t="shared" si="16"/>
        <v>-183.14999999999998</v>
      </c>
      <c r="C281" s="54">
        <v>90</v>
      </c>
      <c r="D281" s="54">
        <v>0.36046</v>
      </c>
      <c r="E281" s="54">
        <v>745</v>
      </c>
      <c r="F281" s="54">
        <v>6.6320000000000004E-2</v>
      </c>
      <c r="G281" s="54">
        <v>-95.52</v>
      </c>
      <c r="H281" s="54">
        <v>84.97</v>
      </c>
      <c r="I281" s="54">
        <v>3.1473</v>
      </c>
      <c r="J281" s="54">
        <v>5.1527000000000003</v>
      </c>
      <c r="K281" s="54">
        <v>2.141</v>
      </c>
      <c r="L281" s="54">
        <v>1.266</v>
      </c>
      <c r="M281" s="54">
        <v>1.5669999999999999</v>
      </c>
      <c r="N281" s="54">
        <v>719</v>
      </c>
      <c r="O281" s="54">
        <v>181.8</v>
      </c>
      <c r="P281" s="54">
        <v>102.8</v>
      </c>
      <c r="Q281" s="54">
        <v>6.48</v>
      </c>
      <c r="R281" s="54">
        <v>119.8</v>
      </c>
      <c r="S281" s="54">
        <v>8.8699999999999992</v>
      </c>
      <c r="T281" s="54">
        <v>6.09</v>
      </c>
      <c r="U281" s="54">
        <v>-183.14999999999998</v>
      </c>
    </row>
    <row r="282" spans="2:21" x14ac:dyDescent="0.3">
      <c r="B282" s="54">
        <f t="shared" si="16"/>
        <v>-173.14999999999998</v>
      </c>
      <c r="C282" s="54">
        <v>100</v>
      </c>
      <c r="D282" s="54">
        <v>0.77827000000000002</v>
      </c>
      <c r="E282" s="54">
        <v>689.4</v>
      </c>
      <c r="F282" s="54">
        <v>3.1289999999999998E-2</v>
      </c>
      <c r="G282" s="54">
        <v>-73.209999999999994</v>
      </c>
      <c r="H282" s="54">
        <v>87.77</v>
      </c>
      <c r="I282" s="54">
        <v>3.3761000000000001</v>
      </c>
      <c r="J282" s="54">
        <v>4.9858000000000002</v>
      </c>
      <c r="K282" s="54">
        <v>2.3180000000000001</v>
      </c>
      <c r="L282" s="54">
        <v>1.5029999999999999</v>
      </c>
      <c r="M282" s="54">
        <v>1.758</v>
      </c>
      <c r="N282" s="54">
        <v>605</v>
      </c>
      <c r="O282" s="54">
        <v>183.3</v>
      </c>
      <c r="P282" s="54">
        <v>75.8</v>
      </c>
      <c r="Q282" s="54">
        <v>7.43</v>
      </c>
      <c r="R282" s="54">
        <v>100.1</v>
      </c>
      <c r="S282" s="54">
        <v>10.73</v>
      </c>
      <c r="T282" s="54">
        <v>4.05</v>
      </c>
      <c r="U282" s="54">
        <v>-173.14999999999998</v>
      </c>
    </row>
    <row r="283" spans="2:21" x14ac:dyDescent="0.3">
      <c r="B283" s="54">
        <f t="shared" si="16"/>
        <v>-163.14999999999998</v>
      </c>
      <c r="C283" s="54">
        <v>110</v>
      </c>
      <c r="D283" s="54">
        <v>1.4658</v>
      </c>
      <c r="E283" s="54">
        <v>621.5</v>
      </c>
      <c r="F283" s="54">
        <v>1.5980000000000001E-2</v>
      </c>
      <c r="G283" s="54">
        <v>-48.49</v>
      </c>
      <c r="H283" s="54">
        <v>85.84</v>
      </c>
      <c r="I283" s="54">
        <v>3.6015000000000001</v>
      </c>
      <c r="J283" s="54">
        <v>4.8226000000000004</v>
      </c>
      <c r="K283" s="54">
        <v>2.7429999999999999</v>
      </c>
      <c r="L283" s="54">
        <v>2.0619999999999998</v>
      </c>
      <c r="M283" s="54">
        <v>2.2210000000000001</v>
      </c>
      <c r="N283" s="54">
        <v>476</v>
      </c>
      <c r="O283" s="54">
        <v>180.8</v>
      </c>
      <c r="P283" s="54">
        <v>56</v>
      </c>
      <c r="Q283" s="54">
        <v>8.6300000000000008</v>
      </c>
      <c r="R283" s="54">
        <v>80.400000000000006</v>
      </c>
      <c r="S283" s="54">
        <v>13.83</v>
      </c>
      <c r="T283" s="54">
        <v>2.21</v>
      </c>
      <c r="U283" s="54">
        <v>-163.14999999999998</v>
      </c>
    </row>
    <row r="284" spans="2:21" x14ac:dyDescent="0.3">
      <c r="B284" s="54">
        <f t="shared" si="16"/>
        <v>-153.14999999999998</v>
      </c>
      <c r="C284" s="54">
        <v>120</v>
      </c>
      <c r="D284" s="54">
        <v>2.5106000000000002</v>
      </c>
      <c r="E284" s="54">
        <v>523.4</v>
      </c>
      <c r="F284" s="54">
        <v>7.9900000000000006E-3</v>
      </c>
      <c r="G284" s="54">
        <v>-17.87</v>
      </c>
      <c r="H284" s="54">
        <v>74.17</v>
      </c>
      <c r="I284" s="54">
        <v>3.8513999999999999</v>
      </c>
      <c r="J284" s="54">
        <v>4.6185</v>
      </c>
      <c r="K284" s="54">
        <v>4.508</v>
      </c>
      <c r="L284" s="54">
        <v>4.6310000000000002</v>
      </c>
      <c r="M284" s="54">
        <v>4.2160000000000002</v>
      </c>
      <c r="N284" s="54">
        <v>317</v>
      </c>
      <c r="O284" s="54">
        <v>172.6</v>
      </c>
      <c r="P284" s="54">
        <v>38.4</v>
      </c>
      <c r="Q284" s="54">
        <v>10.62</v>
      </c>
      <c r="R284" s="54">
        <v>61</v>
      </c>
      <c r="S284" s="54">
        <v>21.72</v>
      </c>
      <c r="T284" s="54">
        <v>0.66</v>
      </c>
      <c r="U284" s="54">
        <v>-153.14999999999998</v>
      </c>
    </row>
    <row r="285" spans="2:21" x14ac:dyDescent="0.3">
      <c r="B285" s="54">
        <f t="shared" si="16"/>
        <v>-148.14999999999998</v>
      </c>
      <c r="C285" s="54">
        <v>125</v>
      </c>
      <c r="D285" s="54">
        <v>3.2069000000000001</v>
      </c>
      <c r="E285" s="54">
        <v>426.1</v>
      </c>
      <c r="F285" s="54">
        <v>4.8700000000000002E-3</v>
      </c>
      <c r="G285" s="54">
        <v>6.4</v>
      </c>
      <c r="H285" s="54">
        <v>55.03</v>
      </c>
      <c r="I285" s="54">
        <v>4.0373000000000001</v>
      </c>
      <c r="J285" s="54">
        <v>4.4263000000000003</v>
      </c>
      <c r="K285" s="54">
        <v>16.72</v>
      </c>
      <c r="L285" s="54">
        <v>23.74</v>
      </c>
      <c r="M285" s="54">
        <v>16.93</v>
      </c>
      <c r="N285" s="54">
        <v>195</v>
      </c>
      <c r="O285" s="54">
        <v>160.30000000000001</v>
      </c>
      <c r="P285" s="54">
        <v>26.9</v>
      </c>
      <c r="Q285" s="54">
        <v>13.33</v>
      </c>
      <c r="R285" s="54">
        <v>56.4</v>
      </c>
      <c r="S285" s="54">
        <v>41.54</v>
      </c>
      <c r="T285" s="54">
        <v>0.08</v>
      </c>
      <c r="U285" s="54">
        <v>-148.14999999999998</v>
      </c>
    </row>
    <row r="287" spans="2:21" ht="15" thickBot="1" x14ac:dyDescent="0.35">
      <c r="B287" s="54" t="s">
        <v>72</v>
      </c>
    </row>
    <row r="288" spans="2:21" ht="37.799999999999997" customHeight="1" thickBot="1" x14ac:dyDescent="0.35">
      <c r="G288" s="80" t="s">
        <v>92</v>
      </c>
      <c r="H288" s="78"/>
      <c r="I288" s="78" t="s">
        <v>95</v>
      </c>
      <c r="J288" s="78"/>
      <c r="K288" s="78" t="s">
        <v>96</v>
      </c>
      <c r="L288" s="78"/>
      <c r="M288" s="55"/>
      <c r="N288" s="78" t="s">
        <v>98</v>
      </c>
      <c r="O288" s="78"/>
      <c r="P288" s="78" t="s">
        <v>100</v>
      </c>
      <c r="Q288" s="78"/>
      <c r="R288" s="78" t="s">
        <v>101</v>
      </c>
      <c r="S288" s="79"/>
    </row>
    <row r="289" spans="2:21" ht="58.2" thickBot="1" x14ac:dyDescent="0.35">
      <c r="B289" s="52" t="s">
        <v>102</v>
      </c>
      <c r="C289" s="51" t="s">
        <v>41</v>
      </c>
      <c r="D289" s="51" t="s">
        <v>89</v>
      </c>
      <c r="E289" s="51" t="s">
        <v>90</v>
      </c>
      <c r="F289" s="51" t="s">
        <v>91</v>
      </c>
      <c r="G289" s="51" t="s">
        <v>93</v>
      </c>
      <c r="H289" s="51" t="s">
        <v>94</v>
      </c>
      <c r="I289" s="51" t="s">
        <v>93</v>
      </c>
      <c r="J289" s="51" t="s">
        <v>94</v>
      </c>
      <c r="K289" s="51" t="s">
        <v>93</v>
      </c>
      <c r="L289" s="51" t="s">
        <v>94</v>
      </c>
      <c r="M289" s="51" t="s">
        <v>97</v>
      </c>
      <c r="N289" s="51" t="s">
        <v>93</v>
      </c>
      <c r="O289" s="51" t="s">
        <v>94</v>
      </c>
      <c r="P289" s="51" t="s">
        <v>93</v>
      </c>
      <c r="Q289" s="51" t="s">
        <v>94</v>
      </c>
      <c r="R289" s="51" t="s">
        <v>93</v>
      </c>
      <c r="S289" s="51" t="s">
        <v>94</v>
      </c>
      <c r="T289" s="51" t="s">
        <v>99</v>
      </c>
      <c r="U289" s="53" t="s">
        <v>79</v>
      </c>
    </row>
    <row r="290" spans="2:21" x14ac:dyDescent="0.3">
      <c r="B290" s="54">
        <f xml:space="preserve"> C290+273.15</f>
        <v>327.51</v>
      </c>
      <c r="C290" s="54">
        <v>54.36</v>
      </c>
      <c r="D290" s="54">
        <v>1.4999999999999999E-4</v>
      </c>
      <c r="E290" s="54">
        <v>1306.0999999999999</v>
      </c>
      <c r="F290" s="54">
        <v>96.543000000000006</v>
      </c>
      <c r="G290" s="54">
        <v>-193.61</v>
      </c>
      <c r="H290" s="54">
        <v>49.11</v>
      </c>
      <c r="I290" s="54">
        <v>2.0920999999999998</v>
      </c>
      <c r="J290" s="54">
        <v>6.5571000000000002</v>
      </c>
      <c r="K290" s="54">
        <v>1.673</v>
      </c>
      <c r="L290" s="54">
        <v>0.92600000000000005</v>
      </c>
      <c r="M290" s="54">
        <v>1.395</v>
      </c>
      <c r="N290" s="54">
        <v>1123</v>
      </c>
      <c r="O290" s="54">
        <v>140.30000000000001</v>
      </c>
      <c r="P290" s="54">
        <v>773.6</v>
      </c>
      <c r="Q290" s="54">
        <v>4.0999999999999996</v>
      </c>
      <c r="R290" s="54">
        <v>201.9</v>
      </c>
      <c r="S290" s="54">
        <v>4.42</v>
      </c>
      <c r="T290" s="54">
        <v>22.68</v>
      </c>
      <c r="U290" s="54">
        <v>327.51</v>
      </c>
    </row>
    <row r="291" spans="2:21" x14ac:dyDescent="0.3">
      <c r="B291" s="54">
        <f t="shared" ref="B291:B300" si="17" xml:space="preserve"> C291+273.15</f>
        <v>338.15</v>
      </c>
      <c r="C291" s="54">
        <v>65</v>
      </c>
      <c r="D291" s="54">
        <v>2.33E-3</v>
      </c>
      <c r="E291" s="54">
        <v>1259.7</v>
      </c>
      <c r="F291" s="54">
        <v>7.2187999999999999</v>
      </c>
      <c r="G291" s="54">
        <v>-175.81</v>
      </c>
      <c r="H291" s="54">
        <v>58.66</v>
      </c>
      <c r="I291" s="54">
        <v>2.3912</v>
      </c>
      <c r="J291" s="54">
        <v>5.9984999999999999</v>
      </c>
      <c r="K291" s="54">
        <v>1.677</v>
      </c>
      <c r="L291" s="54">
        <v>0.96699999999999997</v>
      </c>
      <c r="M291" s="54">
        <v>1.387</v>
      </c>
      <c r="N291" s="54">
        <v>1102</v>
      </c>
      <c r="O291" s="54">
        <v>152.6</v>
      </c>
      <c r="P291" s="54">
        <v>457.9</v>
      </c>
      <c r="Q291" s="54">
        <v>4.96</v>
      </c>
      <c r="R291" s="54">
        <v>186.8</v>
      </c>
      <c r="S291" s="54">
        <v>5.49</v>
      </c>
      <c r="T291" s="54">
        <v>19.760000000000002</v>
      </c>
      <c r="U291" s="54">
        <v>338.15</v>
      </c>
    </row>
    <row r="292" spans="2:21" x14ac:dyDescent="0.3">
      <c r="B292" s="54">
        <f t="shared" si="17"/>
        <v>348.15</v>
      </c>
      <c r="C292" s="54">
        <v>75</v>
      </c>
      <c r="D292" s="54">
        <v>1.455E-2</v>
      </c>
      <c r="E292" s="54">
        <v>1213.9000000000001</v>
      </c>
      <c r="F292" s="54">
        <v>1.3292999999999999</v>
      </c>
      <c r="G292" s="54">
        <v>-159.02000000000001</v>
      </c>
      <c r="H292" s="54">
        <v>67.45</v>
      </c>
      <c r="I292" s="54">
        <v>2.6313</v>
      </c>
      <c r="J292" s="54">
        <v>5.6509999999999998</v>
      </c>
      <c r="K292" s="54">
        <v>1.679</v>
      </c>
      <c r="L292" s="54">
        <v>0.97899999999999998</v>
      </c>
      <c r="M292" s="54">
        <v>1.3919999999999999</v>
      </c>
      <c r="N292" s="54">
        <v>1027</v>
      </c>
      <c r="O292" s="54">
        <v>163.30000000000001</v>
      </c>
      <c r="P292" s="54">
        <v>308.7</v>
      </c>
      <c r="Q292" s="54">
        <v>5.75</v>
      </c>
      <c r="R292" s="54">
        <v>172.6</v>
      </c>
      <c r="S292" s="54">
        <v>6.51</v>
      </c>
      <c r="T292" s="54">
        <v>17.09</v>
      </c>
      <c r="U292" s="54">
        <v>348.15</v>
      </c>
    </row>
    <row r="293" spans="2:21" x14ac:dyDescent="0.3">
      <c r="B293" s="54">
        <f t="shared" si="17"/>
        <v>358.15</v>
      </c>
      <c r="C293" s="54">
        <v>85</v>
      </c>
      <c r="D293" s="54">
        <v>5.6829999999999999E-2</v>
      </c>
      <c r="E293" s="54">
        <v>1166.5999999999999</v>
      </c>
      <c r="F293" s="54">
        <v>0.38046999999999997</v>
      </c>
      <c r="G293" s="54">
        <v>-142.18</v>
      </c>
      <c r="H293" s="54">
        <v>75.75</v>
      </c>
      <c r="I293" s="54">
        <v>2.8416999999999999</v>
      </c>
      <c r="J293" s="54">
        <v>5.4055</v>
      </c>
      <c r="K293" s="54">
        <v>1.6879999999999999</v>
      </c>
      <c r="L293" s="54">
        <v>0.96899999999999997</v>
      </c>
      <c r="M293" s="54">
        <v>1.417</v>
      </c>
      <c r="N293" s="54">
        <v>947</v>
      </c>
      <c r="O293" s="54">
        <v>173.1</v>
      </c>
      <c r="P293" s="54">
        <v>224.6</v>
      </c>
      <c r="Q293" s="54">
        <v>6.54</v>
      </c>
      <c r="R293" s="54">
        <v>158.30000000000001</v>
      </c>
      <c r="S293" s="54">
        <v>7.57</v>
      </c>
      <c r="T293" s="54">
        <v>14.49</v>
      </c>
      <c r="U293" s="54">
        <v>358.15</v>
      </c>
    </row>
    <row r="294" spans="2:21" x14ac:dyDescent="0.3">
      <c r="B294" s="54">
        <f t="shared" si="17"/>
        <v>368.15</v>
      </c>
      <c r="C294" s="54">
        <v>95</v>
      </c>
      <c r="D294" s="54">
        <v>0.16308</v>
      </c>
      <c r="E294" s="54">
        <v>1116.9000000000001</v>
      </c>
      <c r="F294" s="54">
        <v>0.14449999999999999</v>
      </c>
      <c r="G294" s="54">
        <v>-125.12</v>
      </c>
      <c r="H294" s="54">
        <v>83.04</v>
      </c>
      <c r="I294" s="54">
        <v>3.0303</v>
      </c>
      <c r="J294" s="54">
        <v>5.2214999999999998</v>
      </c>
      <c r="K294" s="54">
        <v>1.7150000000000001</v>
      </c>
      <c r="L294" s="54">
        <v>0.98199999999999998</v>
      </c>
      <c r="M294" s="54">
        <v>1.46</v>
      </c>
      <c r="N294" s="54">
        <v>864</v>
      </c>
      <c r="O294" s="54">
        <v>181</v>
      </c>
      <c r="P294" s="54">
        <v>172.1</v>
      </c>
      <c r="Q294" s="54">
        <v>7.33</v>
      </c>
      <c r="R294" s="54">
        <v>143.80000000000001</v>
      </c>
      <c r="S294" s="54">
        <v>8.7100000000000009</v>
      </c>
      <c r="T294" s="54">
        <v>11.98</v>
      </c>
      <c r="U294" s="54">
        <v>368.15</v>
      </c>
    </row>
    <row r="295" spans="2:21" x14ac:dyDescent="0.3">
      <c r="B295" s="54">
        <f t="shared" si="17"/>
        <v>378.15</v>
      </c>
      <c r="C295" s="54">
        <v>105</v>
      </c>
      <c r="D295" s="54">
        <v>0.37852999999999998</v>
      </c>
      <c r="E295" s="54">
        <v>1063.8</v>
      </c>
      <c r="F295" s="54">
        <v>6.6119999999999998E-2</v>
      </c>
      <c r="G295" s="54">
        <v>-107.64</v>
      </c>
      <c r="H295" s="54">
        <v>88.85</v>
      </c>
      <c r="I295" s="54">
        <v>3.2033</v>
      </c>
      <c r="J295" s="54">
        <v>5.0746000000000002</v>
      </c>
      <c r="K295" s="54">
        <v>1.7669999999999999</v>
      </c>
      <c r="L295" s="54">
        <v>1.046</v>
      </c>
      <c r="M295" s="54">
        <v>1.528</v>
      </c>
      <c r="N295" s="54">
        <v>779</v>
      </c>
      <c r="O295" s="54">
        <v>186.4</v>
      </c>
      <c r="P295" s="54">
        <v>135.9</v>
      </c>
      <c r="Q295" s="54">
        <v>8.1300000000000008</v>
      </c>
      <c r="R295" s="54">
        <v>129.19999999999999</v>
      </c>
      <c r="S295" s="54">
        <v>10.01</v>
      </c>
      <c r="T295" s="54">
        <v>9.56</v>
      </c>
      <c r="U295" s="54">
        <v>378.15</v>
      </c>
    </row>
    <row r="296" spans="2:21" x14ac:dyDescent="0.3">
      <c r="B296" s="54">
        <f t="shared" si="17"/>
        <v>388.15</v>
      </c>
      <c r="C296" s="54">
        <v>115</v>
      </c>
      <c r="D296" s="54">
        <v>0.75558999999999998</v>
      </c>
      <c r="E296" s="54">
        <v>1005.6</v>
      </c>
      <c r="F296" s="54">
        <v>3.424E-2</v>
      </c>
      <c r="G296" s="54">
        <v>-89.42</v>
      </c>
      <c r="H296" s="54">
        <v>92.72</v>
      </c>
      <c r="I296" s="54">
        <v>3.3656999999999999</v>
      </c>
      <c r="J296" s="54">
        <v>4.9494999999999996</v>
      </c>
      <c r="K296" s="54">
        <v>1.8580000000000001</v>
      </c>
      <c r="L296" s="54">
        <v>1.177</v>
      </c>
      <c r="M296" s="54">
        <v>1.6379999999999999</v>
      </c>
      <c r="N296" s="54">
        <v>689</v>
      </c>
      <c r="O296" s="54">
        <v>189.1</v>
      </c>
      <c r="P296" s="54">
        <v>108.8</v>
      </c>
      <c r="Q296" s="54">
        <v>8.98</v>
      </c>
      <c r="R296" s="54">
        <v>114.6</v>
      </c>
      <c r="S296" s="54">
        <v>11.57</v>
      </c>
      <c r="T296" s="54">
        <v>7.25</v>
      </c>
      <c r="U296" s="54">
        <v>388.15</v>
      </c>
    </row>
    <row r="297" spans="2:21" x14ac:dyDescent="0.3">
      <c r="B297" s="54">
        <f t="shared" si="17"/>
        <v>398.15</v>
      </c>
      <c r="C297" s="54">
        <v>125</v>
      </c>
      <c r="D297" s="54">
        <v>1.3509</v>
      </c>
      <c r="E297" s="54">
        <v>939.7</v>
      </c>
      <c r="F297" s="54">
        <v>1.9189999999999999E-2</v>
      </c>
      <c r="G297" s="54">
        <v>-70.02</v>
      </c>
      <c r="H297" s="54">
        <v>94.06</v>
      </c>
      <c r="I297" s="54">
        <v>3.5222000000000002</v>
      </c>
      <c r="J297" s="54">
        <v>4.8349000000000002</v>
      </c>
      <c r="K297" s="54">
        <v>2.0209999999999999</v>
      </c>
      <c r="L297" s="54">
        <v>1.411</v>
      </c>
      <c r="M297" s="54">
        <v>1.835</v>
      </c>
      <c r="N297" s="54">
        <v>592</v>
      </c>
      <c r="O297" s="54">
        <v>189</v>
      </c>
      <c r="P297" s="54">
        <v>87.1</v>
      </c>
      <c r="Q297" s="54">
        <v>9.91</v>
      </c>
      <c r="R297" s="54">
        <v>99.9</v>
      </c>
      <c r="S297" s="54">
        <v>13.61</v>
      </c>
      <c r="T297" s="54">
        <v>5.07</v>
      </c>
      <c r="U297" s="54">
        <v>398.15</v>
      </c>
    </row>
    <row r="298" spans="2:21" x14ac:dyDescent="0.3">
      <c r="B298" s="54">
        <f t="shared" si="17"/>
        <v>408.15</v>
      </c>
      <c r="C298" s="54">
        <v>135</v>
      </c>
      <c r="D298" s="54">
        <v>2.2250000000000001</v>
      </c>
      <c r="E298" s="54">
        <v>861</v>
      </c>
      <c r="F298" s="54">
        <v>1.12E-2</v>
      </c>
      <c r="G298" s="54">
        <v>-48.65</v>
      </c>
      <c r="H298" s="54">
        <v>91.74</v>
      </c>
      <c r="I298" s="54">
        <v>3.6791</v>
      </c>
      <c r="J298" s="54">
        <v>4.7191000000000001</v>
      </c>
      <c r="K298" s="54">
        <v>2.3540000000000001</v>
      </c>
      <c r="L298" s="54">
        <v>1.8859999999999999</v>
      </c>
      <c r="M298" s="54">
        <v>2.2519999999999998</v>
      </c>
      <c r="N298" s="54">
        <v>484</v>
      </c>
      <c r="O298" s="54">
        <v>185.7</v>
      </c>
      <c r="P298" s="54">
        <v>68.7</v>
      </c>
      <c r="Q298" s="54">
        <v>11.06</v>
      </c>
      <c r="R298" s="54">
        <v>85.4</v>
      </c>
      <c r="S298" s="54">
        <v>16.64</v>
      </c>
      <c r="T298" s="54">
        <v>3.05</v>
      </c>
      <c r="U298" s="54">
        <v>408.15</v>
      </c>
    </row>
    <row r="299" spans="2:21" x14ac:dyDescent="0.3">
      <c r="B299" s="54">
        <f t="shared" si="17"/>
        <v>418.15</v>
      </c>
      <c r="C299" s="54">
        <v>145</v>
      </c>
      <c r="D299" s="54">
        <v>3.4477000000000002</v>
      </c>
      <c r="E299" s="54">
        <v>755.1</v>
      </c>
      <c r="F299" s="54">
        <v>6.4599999999999996E-3</v>
      </c>
      <c r="G299" s="54">
        <v>-23.22</v>
      </c>
      <c r="H299" s="54">
        <v>82.83</v>
      </c>
      <c r="I299" s="54">
        <v>3.8498000000000001</v>
      </c>
      <c r="J299" s="54">
        <v>4.5811999999999999</v>
      </c>
      <c r="K299" s="54">
        <v>3.3679999999999999</v>
      </c>
      <c r="L299" s="54">
        <v>3.3690000000000002</v>
      </c>
      <c r="M299" s="54">
        <v>3.5609999999999999</v>
      </c>
      <c r="N299" s="54">
        <v>355</v>
      </c>
      <c r="O299" s="54">
        <v>178.8</v>
      </c>
      <c r="P299" s="54">
        <v>51.9</v>
      </c>
      <c r="Q299" s="54">
        <v>12.88</v>
      </c>
      <c r="R299" s="54">
        <v>71.099999999999994</v>
      </c>
      <c r="S299" s="54">
        <v>22.58</v>
      </c>
      <c r="T299" s="54">
        <v>1.27</v>
      </c>
      <c r="U299" s="54">
        <v>418.15</v>
      </c>
    </row>
    <row r="300" spans="2:21" x14ac:dyDescent="0.3">
      <c r="B300" s="54">
        <f t="shared" si="17"/>
        <v>423.15</v>
      </c>
      <c r="C300" s="54">
        <v>150</v>
      </c>
      <c r="D300" s="54">
        <v>4.2186000000000003</v>
      </c>
      <c r="E300" s="54">
        <v>675.5</v>
      </c>
      <c r="F300" s="54">
        <v>4.6499999999999996E-3</v>
      </c>
      <c r="G300" s="54">
        <v>-6.67</v>
      </c>
      <c r="H300" s="54">
        <v>72.56</v>
      </c>
      <c r="I300" s="54">
        <v>3.9546000000000001</v>
      </c>
      <c r="J300" s="54">
        <v>4.4828000000000001</v>
      </c>
      <c r="K300" s="54">
        <v>5.4640000000000004</v>
      </c>
      <c r="L300" s="54">
        <v>6.625</v>
      </c>
      <c r="M300" s="54">
        <v>6.3150000000000004</v>
      </c>
      <c r="N300" s="54">
        <v>274</v>
      </c>
      <c r="O300" s="54">
        <v>172.8</v>
      </c>
      <c r="P300" s="54">
        <v>42.9</v>
      </c>
      <c r="Q300" s="54">
        <v>14.72</v>
      </c>
      <c r="R300" s="54">
        <v>64.2</v>
      </c>
      <c r="S300" s="54">
        <v>29.67</v>
      </c>
      <c r="T300" s="54">
        <v>0.51</v>
      </c>
      <c r="U300" s="54">
        <v>423.15</v>
      </c>
    </row>
    <row r="302" spans="2:21" ht="15" thickBot="1" x14ac:dyDescent="0.35">
      <c r="B302" s="54" t="s">
        <v>36</v>
      </c>
    </row>
    <row r="303" spans="2:21" ht="15" thickBot="1" x14ac:dyDescent="0.35">
      <c r="G303" s="80" t="s">
        <v>92</v>
      </c>
      <c r="H303" s="78"/>
      <c r="I303" s="78" t="s">
        <v>95</v>
      </c>
      <c r="J303" s="78"/>
      <c r="K303" s="78" t="s">
        <v>96</v>
      </c>
      <c r="L303" s="78"/>
      <c r="M303" s="55"/>
      <c r="N303" s="78" t="s">
        <v>98</v>
      </c>
      <c r="O303" s="78"/>
      <c r="P303" s="78" t="s">
        <v>100</v>
      </c>
      <c r="Q303" s="78"/>
      <c r="R303" s="78" t="s">
        <v>101</v>
      </c>
      <c r="S303" s="79"/>
    </row>
    <row r="304" spans="2:21" ht="58.2" thickBot="1" x14ac:dyDescent="0.35">
      <c r="B304" s="52" t="s">
        <v>102</v>
      </c>
      <c r="C304" s="51" t="s">
        <v>41</v>
      </c>
      <c r="D304" s="51" t="s">
        <v>89</v>
      </c>
      <c r="E304" s="51" t="s">
        <v>90</v>
      </c>
      <c r="F304" s="51" t="s">
        <v>91</v>
      </c>
      <c r="G304" s="51" t="s">
        <v>93</v>
      </c>
      <c r="H304" s="51" t="s">
        <v>94</v>
      </c>
      <c r="I304" s="51" t="s">
        <v>93</v>
      </c>
      <c r="J304" s="51" t="s">
        <v>94</v>
      </c>
      <c r="K304" s="51" t="s">
        <v>93</v>
      </c>
      <c r="L304" s="51" t="s">
        <v>94</v>
      </c>
      <c r="M304" s="51" t="s">
        <v>97</v>
      </c>
      <c r="N304" s="51" t="s">
        <v>93</v>
      </c>
      <c r="O304" s="51" t="s">
        <v>94</v>
      </c>
      <c r="P304" s="51" t="s">
        <v>93</v>
      </c>
      <c r="Q304" s="51" t="s">
        <v>94</v>
      </c>
      <c r="R304" s="51" t="s">
        <v>93</v>
      </c>
      <c r="S304" s="51" t="s">
        <v>94</v>
      </c>
      <c r="T304" s="51" t="s">
        <v>99</v>
      </c>
      <c r="U304" s="53" t="s">
        <v>79</v>
      </c>
    </row>
    <row r="305" spans="2:21" x14ac:dyDescent="0.3">
      <c r="B305" s="54">
        <f>C305-273.15</f>
        <v>-189.33999999999997</v>
      </c>
      <c r="C305" s="54">
        <v>83.81</v>
      </c>
      <c r="D305" s="54">
        <v>6.8890000000000007E-2</v>
      </c>
      <c r="E305" s="54">
        <v>1416.8</v>
      </c>
      <c r="F305" s="54">
        <v>0.24662999999999999</v>
      </c>
      <c r="G305" s="54">
        <v>-121.44</v>
      </c>
      <c r="H305" s="54">
        <v>42.28</v>
      </c>
      <c r="I305" s="54">
        <v>1.3294999999999999</v>
      </c>
      <c r="J305" s="54">
        <v>3.2829999999999999</v>
      </c>
      <c r="K305" s="54">
        <v>1.1160000000000001</v>
      </c>
      <c r="L305" s="54">
        <v>0.55500000000000005</v>
      </c>
      <c r="M305" s="54">
        <v>1.7090000000000001</v>
      </c>
      <c r="N305" s="54">
        <v>862</v>
      </c>
      <c r="O305" s="54">
        <v>168.1</v>
      </c>
      <c r="P305" s="54">
        <v>290.2</v>
      </c>
      <c r="Q305" s="54">
        <v>6.86</v>
      </c>
      <c r="R305" s="54">
        <v>133.6</v>
      </c>
      <c r="S305" s="54">
        <v>5.36</v>
      </c>
      <c r="T305" s="54">
        <v>13.42</v>
      </c>
      <c r="U305" s="54">
        <v>-189.33999999999997</v>
      </c>
    </row>
    <row r="306" spans="2:21" x14ac:dyDescent="0.3">
      <c r="B306" s="54">
        <f t="shared" ref="B306:B312" si="18">C306-273.15</f>
        <v>-183.14999999999998</v>
      </c>
      <c r="C306" s="54">
        <v>90</v>
      </c>
      <c r="D306" s="54">
        <v>0.13350999999999999</v>
      </c>
      <c r="E306" s="54">
        <v>1378.6</v>
      </c>
      <c r="F306" s="54">
        <v>0.13447999999999999</v>
      </c>
      <c r="G306" s="54">
        <v>-114.49</v>
      </c>
      <c r="H306" s="54">
        <v>44.57</v>
      </c>
      <c r="I306" s="54">
        <v>1.409</v>
      </c>
      <c r="J306" s="54">
        <v>3.1762999999999999</v>
      </c>
      <c r="K306" s="54">
        <v>1.121</v>
      </c>
      <c r="L306" s="54">
        <v>0.57599999999999996</v>
      </c>
      <c r="M306" s="54">
        <v>1.74</v>
      </c>
      <c r="N306" s="54">
        <v>819</v>
      </c>
      <c r="O306" s="54">
        <v>172.8</v>
      </c>
      <c r="P306" s="54">
        <v>240</v>
      </c>
      <c r="Q306" s="54">
        <v>7.41</v>
      </c>
      <c r="R306" s="54">
        <v>124.5</v>
      </c>
      <c r="S306" s="54">
        <v>5.83</v>
      </c>
      <c r="T306" s="54">
        <v>11.85</v>
      </c>
      <c r="U306" s="54">
        <v>-183.14999999999998</v>
      </c>
    </row>
    <row r="307" spans="2:21" x14ac:dyDescent="0.3">
      <c r="B307" s="54">
        <f t="shared" si="18"/>
        <v>-173.14999999999998</v>
      </c>
      <c r="C307" s="54">
        <v>100</v>
      </c>
      <c r="D307" s="54">
        <v>0.32377</v>
      </c>
      <c r="E307" s="54">
        <v>1313.7</v>
      </c>
      <c r="F307" s="54">
        <v>5.9319999999999998E-2</v>
      </c>
      <c r="G307" s="54">
        <v>-103.06</v>
      </c>
      <c r="H307" s="54">
        <v>47.4</v>
      </c>
      <c r="I307" s="54">
        <v>1.5278</v>
      </c>
      <c r="J307" s="54">
        <v>3.0324</v>
      </c>
      <c r="K307" s="54">
        <v>1.1539999999999999</v>
      </c>
      <c r="L307" s="54">
        <v>0.627</v>
      </c>
      <c r="M307" s="54">
        <v>1.82</v>
      </c>
      <c r="N307" s="54">
        <v>747</v>
      </c>
      <c r="O307" s="54">
        <v>178.9</v>
      </c>
      <c r="P307" s="54">
        <v>181.3</v>
      </c>
      <c r="Q307" s="54">
        <v>8.35</v>
      </c>
      <c r="R307" s="54">
        <v>110.2</v>
      </c>
      <c r="S307" s="54">
        <v>6.69</v>
      </c>
      <c r="T307" s="54">
        <v>9.42</v>
      </c>
      <c r="U307" s="54">
        <v>-173.14999999999998</v>
      </c>
    </row>
    <row r="308" spans="2:21" x14ac:dyDescent="0.3">
      <c r="B308" s="54">
        <f t="shared" si="18"/>
        <v>-163.14999999999998</v>
      </c>
      <c r="C308" s="54">
        <v>110</v>
      </c>
      <c r="D308" s="54">
        <v>0.66525999999999996</v>
      </c>
      <c r="E308" s="54">
        <v>1242.8</v>
      </c>
      <c r="F308" s="54">
        <v>3.0040000000000001E-2</v>
      </c>
      <c r="G308" s="54">
        <v>-91.13</v>
      </c>
      <c r="H308" s="54">
        <v>48.84</v>
      </c>
      <c r="I308" s="54">
        <v>1.639</v>
      </c>
      <c r="J308" s="54">
        <v>2.9114</v>
      </c>
      <c r="K308" s="54">
        <v>1.218</v>
      </c>
      <c r="L308" s="54">
        <v>0.71199999999999997</v>
      </c>
      <c r="M308" s="54">
        <v>1.96</v>
      </c>
      <c r="N308" s="54">
        <v>669</v>
      </c>
      <c r="O308" s="54">
        <v>183</v>
      </c>
      <c r="P308" s="54">
        <v>140.4</v>
      </c>
      <c r="Q308" s="54">
        <v>9.3699999999999992</v>
      </c>
      <c r="R308" s="54">
        <v>96.4</v>
      </c>
      <c r="S308" s="54">
        <v>7.73</v>
      </c>
      <c r="T308" s="54">
        <v>7.11</v>
      </c>
      <c r="U308" s="54">
        <v>-163.14999999999998</v>
      </c>
    </row>
    <row r="309" spans="2:21" x14ac:dyDescent="0.3">
      <c r="B309" s="54">
        <f t="shared" si="18"/>
        <v>-153.14999999999998</v>
      </c>
      <c r="C309" s="54">
        <v>120</v>
      </c>
      <c r="D309" s="54">
        <v>1.2130000000000001</v>
      </c>
      <c r="E309" s="54">
        <v>1162.8</v>
      </c>
      <c r="F309" s="54">
        <v>1.6629999999999999E-2</v>
      </c>
      <c r="G309" s="54">
        <v>-78.349999999999994</v>
      </c>
      <c r="H309" s="54">
        <v>48.41</v>
      </c>
      <c r="I309" s="54">
        <v>1.7461</v>
      </c>
      <c r="J309" s="54">
        <v>2.8025000000000002</v>
      </c>
      <c r="K309" s="54">
        <v>1.3320000000000001</v>
      </c>
      <c r="L309" s="54">
        <v>0.86299999999999999</v>
      </c>
      <c r="M309" s="54">
        <v>2.2160000000000002</v>
      </c>
      <c r="N309" s="54">
        <v>584</v>
      </c>
      <c r="O309" s="54">
        <v>185.1</v>
      </c>
      <c r="P309" s="54">
        <v>110.2</v>
      </c>
      <c r="Q309" s="54">
        <v>10.54</v>
      </c>
      <c r="R309" s="54">
        <v>83.1</v>
      </c>
      <c r="S309" s="54">
        <v>9.15</v>
      </c>
      <c r="T309" s="54">
        <v>4.96</v>
      </c>
      <c r="U309" s="54">
        <v>-153.14999999999998</v>
      </c>
    </row>
    <row r="310" spans="2:21" x14ac:dyDescent="0.3">
      <c r="B310" s="54">
        <f t="shared" si="18"/>
        <v>-143.14999999999998</v>
      </c>
      <c r="C310" s="54">
        <v>130</v>
      </c>
      <c r="D310" s="54">
        <v>2.0255000000000001</v>
      </c>
      <c r="E310" s="54">
        <v>1068.0999999999999</v>
      </c>
      <c r="F310" s="54">
        <v>9.6600000000000002E-3</v>
      </c>
      <c r="G310" s="54">
        <v>-64.16</v>
      </c>
      <c r="H310" s="54">
        <v>45.3</v>
      </c>
      <c r="I310" s="54">
        <v>1.8537999999999999</v>
      </c>
      <c r="J310" s="54">
        <v>2.6957</v>
      </c>
      <c r="K310" s="54">
        <v>1.5640000000000001</v>
      </c>
      <c r="L310" s="54">
        <v>1.1719999999999999</v>
      </c>
      <c r="M310" s="54">
        <v>2.7410000000000001</v>
      </c>
      <c r="N310" s="54">
        <v>488</v>
      </c>
      <c r="O310" s="54">
        <v>184.8</v>
      </c>
      <c r="P310" s="54">
        <v>85.9</v>
      </c>
      <c r="Q310" s="54">
        <v>12.03</v>
      </c>
      <c r="R310" s="54">
        <v>70.400000000000006</v>
      </c>
      <c r="S310" s="54">
        <v>11.45</v>
      </c>
      <c r="T310" s="54">
        <v>3</v>
      </c>
      <c r="U310" s="54">
        <v>-143.14999999999998</v>
      </c>
    </row>
    <row r="311" spans="2:21" x14ac:dyDescent="0.3">
      <c r="B311" s="54">
        <f t="shared" si="18"/>
        <v>-133.14999999999998</v>
      </c>
      <c r="C311" s="54">
        <v>140</v>
      </c>
      <c r="D311" s="54">
        <v>3.1682000000000001</v>
      </c>
      <c r="E311" s="54">
        <v>943.7</v>
      </c>
      <c r="F311" s="54">
        <v>5.5900000000000004E-3</v>
      </c>
      <c r="G311" s="54">
        <v>-47.16</v>
      </c>
      <c r="H311" s="54">
        <v>37.47</v>
      </c>
      <c r="I311" s="54">
        <v>1.9712000000000001</v>
      </c>
      <c r="J311" s="54">
        <v>2.5756999999999999</v>
      </c>
      <c r="K311" s="54">
        <v>2.2250000000000001</v>
      </c>
      <c r="L311" s="54">
        <v>2.1040000000000001</v>
      </c>
      <c r="M311" s="54">
        <v>4.258</v>
      </c>
      <c r="N311" s="54">
        <v>372</v>
      </c>
      <c r="O311" s="54">
        <v>181.5</v>
      </c>
      <c r="P311" s="54">
        <v>63.6</v>
      </c>
      <c r="Q311" s="54">
        <v>14.32</v>
      </c>
      <c r="R311" s="54">
        <v>58.1</v>
      </c>
      <c r="S311" s="54">
        <v>16.39</v>
      </c>
      <c r="T311" s="54">
        <v>1.29</v>
      </c>
      <c r="U311" s="54">
        <v>-133.14999999999998</v>
      </c>
    </row>
    <row r="312" spans="2:21" x14ac:dyDescent="0.3">
      <c r="B312" s="54">
        <f t="shared" si="18"/>
        <v>-123.14999999999998</v>
      </c>
      <c r="C312" s="54">
        <v>150</v>
      </c>
      <c r="D312" s="54">
        <v>4.7346000000000004</v>
      </c>
      <c r="E312" s="54">
        <v>680.4</v>
      </c>
      <c r="F312" s="54">
        <v>2.5300000000000001E-3</v>
      </c>
      <c r="G312" s="54">
        <v>-17.88</v>
      </c>
      <c r="H312" s="54">
        <v>11.52</v>
      </c>
      <c r="I312" s="54">
        <v>2.1589</v>
      </c>
      <c r="J312" s="54">
        <v>2.355</v>
      </c>
      <c r="K312" s="54">
        <v>23.58</v>
      </c>
      <c r="L312" s="54">
        <v>35.47</v>
      </c>
      <c r="M312" s="54">
        <v>43.16</v>
      </c>
      <c r="N312" s="54">
        <v>175</v>
      </c>
      <c r="O312" s="54">
        <v>157</v>
      </c>
      <c r="P312" s="54">
        <v>36.799999999999997</v>
      </c>
      <c r="Q312" s="54">
        <v>21.18</v>
      </c>
      <c r="R312" s="54">
        <v>57.6</v>
      </c>
      <c r="S312" s="54">
        <v>55.88</v>
      </c>
      <c r="T312" s="54">
        <v>0.04</v>
      </c>
      <c r="U312" s="54">
        <v>-123.14999999999998</v>
      </c>
    </row>
    <row r="314" spans="2:21" ht="29.4" thickBot="1" x14ac:dyDescent="0.35">
      <c r="B314" s="54" t="s">
        <v>114</v>
      </c>
    </row>
    <row r="315" spans="2:21" ht="15" thickBot="1" x14ac:dyDescent="0.35">
      <c r="G315" s="80" t="s">
        <v>92</v>
      </c>
      <c r="H315" s="78"/>
      <c r="I315" s="78" t="s">
        <v>95</v>
      </c>
      <c r="J315" s="78"/>
      <c r="K315" s="78" t="s">
        <v>96</v>
      </c>
      <c r="L315" s="78"/>
      <c r="M315" s="55"/>
      <c r="N315" s="78" t="s">
        <v>98</v>
      </c>
      <c r="O315" s="78"/>
      <c r="P315" s="78" t="s">
        <v>100</v>
      </c>
      <c r="Q315" s="78"/>
      <c r="R315" s="78" t="s">
        <v>101</v>
      </c>
      <c r="S315" s="79"/>
    </row>
    <row r="316" spans="2:21" ht="58.2" thickBot="1" x14ac:dyDescent="0.35">
      <c r="B316" s="52" t="s">
        <v>102</v>
      </c>
      <c r="C316" s="51" t="s">
        <v>41</v>
      </c>
      <c r="D316" s="51" t="s">
        <v>89</v>
      </c>
      <c r="E316" s="51" t="s">
        <v>90</v>
      </c>
      <c r="F316" s="51" t="s">
        <v>91</v>
      </c>
      <c r="G316" s="51" t="s">
        <v>93</v>
      </c>
      <c r="H316" s="51" t="s">
        <v>94</v>
      </c>
      <c r="I316" s="51" t="s">
        <v>93</v>
      </c>
      <c r="J316" s="51" t="s">
        <v>94</v>
      </c>
      <c r="K316" s="51" t="s">
        <v>93</v>
      </c>
      <c r="L316" s="51" t="s">
        <v>94</v>
      </c>
      <c r="M316" s="51" t="s">
        <v>97</v>
      </c>
      <c r="N316" s="51" t="s">
        <v>93</v>
      </c>
      <c r="O316" s="51" t="s">
        <v>94</v>
      </c>
      <c r="P316" s="51" t="s">
        <v>93</v>
      </c>
      <c r="Q316" s="51" t="s">
        <v>94</v>
      </c>
      <c r="R316" s="51" t="s">
        <v>93</v>
      </c>
      <c r="S316" s="51" t="s">
        <v>94</v>
      </c>
      <c r="T316" s="51" t="s">
        <v>99</v>
      </c>
      <c r="U316" s="53" t="s">
        <v>79</v>
      </c>
    </row>
    <row r="317" spans="2:21" x14ac:dyDescent="0.3">
      <c r="B317" s="54">
        <v>-100</v>
      </c>
      <c r="C317" s="54">
        <f xml:space="preserve"> B317+273.15</f>
        <v>173.14999999999998</v>
      </c>
      <c r="D317" s="54">
        <v>1.1900000000000001E-3</v>
      </c>
      <c r="E317" s="54">
        <v>1679.1</v>
      </c>
      <c r="F317" s="54">
        <v>10.004</v>
      </c>
      <c r="G317" s="54">
        <v>113.32</v>
      </c>
      <c r="H317" s="54">
        <v>306.08999999999997</v>
      </c>
      <c r="I317" s="54">
        <v>0.60770000000000002</v>
      </c>
      <c r="J317" s="54">
        <v>1.7210000000000001</v>
      </c>
      <c r="K317" s="54">
        <v>0.81899999999999995</v>
      </c>
      <c r="L317" s="54">
        <v>0.44900000000000001</v>
      </c>
      <c r="M317" s="54">
        <v>1.1819999999999999</v>
      </c>
      <c r="N317" s="54">
        <v>1035</v>
      </c>
      <c r="O317" s="54">
        <v>118.5</v>
      </c>
      <c r="P317" s="54">
        <v>1005</v>
      </c>
      <c r="Q317" s="54">
        <v>6.78</v>
      </c>
      <c r="R317" s="54">
        <v>116.7</v>
      </c>
      <c r="S317" s="54">
        <v>4.2699999999999996</v>
      </c>
      <c r="T317" s="54">
        <v>26.48</v>
      </c>
      <c r="U317" s="54">
        <v>-100</v>
      </c>
    </row>
    <row r="318" spans="2:21" x14ac:dyDescent="0.3">
      <c r="B318" s="54">
        <v>-80</v>
      </c>
      <c r="C318" s="54">
        <f t="shared" ref="C318:C328" si="19" xml:space="preserve"> B318+273.15</f>
        <v>193.14999999999998</v>
      </c>
      <c r="D318" s="54">
        <v>6.1900000000000002E-3</v>
      </c>
      <c r="E318" s="54">
        <v>1626.3</v>
      </c>
      <c r="F318" s="54">
        <v>2.1355</v>
      </c>
      <c r="G318" s="54">
        <v>129.81</v>
      </c>
      <c r="H318" s="54">
        <v>315.19</v>
      </c>
      <c r="I318" s="54">
        <v>0.69779999999999998</v>
      </c>
      <c r="J318" s="54">
        <v>1.6576</v>
      </c>
      <c r="K318" s="54">
        <v>0.83099999999999996</v>
      </c>
      <c r="L318" s="54">
        <v>0.48099999999999998</v>
      </c>
      <c r="M318" s="54">
        <v>1.1719999999999999</v>
      </c>
      <c r="N318" s="54">
        <v>945</v>
      </c>
      <c r="O318" s="54">
        <v>124.1</v>
      </c>
      <c r="P318" s="54">
        <v>684.9</v>
      </c>
      <c r="Q318" s="54">
        <v>7.58</v>
      </c>
      <c r="R318" s="54">
        <v>107.4</v>
      </c>
      <c r="S318" s="54">
        <v>5.08</v>
      </c>
      <c r="T318" s="54">
        <v>23.35</v>
      </c>
      <c r="U318" s="54">
        <v>-80</v>
      </c>
    </row>
    <row r="319" spans="2:21" x14ac:dyDescent="0.3">
      <c r="B319" s="54">
        <v>-60</v>
      </c>
      <c r="C319" s="54">
        <f t="shared" si="19"/>
        <v>213.14999999999998</v>
      </c>
      <c r="D319" s="54">
        <v>2.2610000000000002E-2</v>
      </c>
      <c r="E319" s="54">
        <v>1572.3</v>
      </c>
      <c r="F319" s="54">
        <v>0.63992000000000004</v>
      </c>
      <c r="G319" s="54">
        <v>146.62</v>
      </c>
      <c r="H319" s="54">
        <v>324.61</v>
      </c>
      <c r="I319" s="54">
        <v>0.78059999999999996</v>
      </c>
      <c r="J319" s="54">
        <v>1.6155999999999999</v>
      </c>
      <c r="K319" s="54">
        <v>0.85</v>
      </c>
      <c r="L319" s="54">
        <v>0.51300000000000001</v>
      </c>
      <c r="M319" s="54">
        <v>1.1659999999999999</v>
      </c>
      <c r="N319" s="54">
        <v>859</v>
      </c>
      <c r="O319" s="54">
        <v>129.1</v>
      </c>
      <c r="P319" s="54">
        <v>505.1</v>
      </c>
      <c r="Q319" s="54">
        <v>8.3699999999999992</v>
      </c>
      <c r="R319" s="54">
        <v>98.8</v>
      </c>
      <c r="S319" s="54">
        <v>5.93</v>
      </c>
      <c r="T319" s="54">
        <v>20.3</v>
      </c>
      <c r="U319" s="54">
        <v>-60</v>
      </c>
    </row>
    <row r="320" spans="2:21" x14ac:dyDescent="0.3">
      <c r="B320" s="54">
        <v>-40</v>
      </c>
      <c r="C320" s="54">
        <f t="shared" si="19"/>
        <v>233.14999999999998</v>
      </c>
      <c r="D320" s="54">
        <v>6.4089999999999994E-2</v>
      </c>
      <c r="E320" s="54">
        <v>1516.5</v>
      </c>
      <c r="F320" s="54">
        <v>0.24342</v>
      </c>
      <c r="G320" s="54">
        <v>163.86</v>
      </c>
      <c r="H320" s="54">
        <v>334.18</v>
      </c>
      <c r="I320" s="54">
        <v>0.85770000000000002</v>
      </c>
      <c r="J320" s="54">
        <v>1.5882000000000001</v>
      </c>
      <c r="K320" s="54">
        <v>0.873</v>
      </c>
      <c r="L320" s="54">
        <v>0.54800000000000004</v>
      </c>
      <c r="M320" s="54">
        <v>1.1659999999999999</v>
      </c>
      <c r="N320" s="54">
        <v>775</v>
      </c>
      <c r="O320" s="54">
        <v>133</v>
      </c>
      <c r="P320" s="54">
        <v>389.8</v>
      </c>
      <c r="Q320" s="54">
        <v>9.16</v>
      </c>
      <c r="R320" s="54">
        <v>90.7</v>
      </c>
      <c r="S320" s="54">
        <v>6.84</v>
      </c>
      <c r="T320" s="54">
        <v>17.350000000000001</v>
      </c>
      <c r="U320" s="54">
        <v>-40</v>
      </c>
    </row>
    <row r="321" spans="2:21" x14ac:dyDescent="0.3">
      <c r="B321" s="54">
        <v>-20</v>
      </c>
      <c r="C321" s="54">
        <f t="shared" si="19"/>
        <v>253.14999999999998</v>
      </c>
      <c r="D321" s="54">
        <v>0.1507</v>
      </c>
      <c r="E321" s="54">
        <v>1458.1</v>
      </c>
      <c r="F321" s="54">
        <v>0.10978</v>
      </c>
      <c r="G321" s="54">
        <v>181.62</v>
      </c>
      <c r="H321" s="54">
        <v>343.65</v>
      </c>
      <c r="I321" s="54">
        <v>0.93049999999999999</v>
      </c>
      <c r="J321" s="54">
        <v>1.5706</v>
      </c>
      <c r="K321" s="54">
        <v>0.90100000000000002</v>
      </c>
      <c r="L321" s="54">
        <v>0.58599999999999997</v>
      </c>
      <c r="M321" s="54">
        <v>1.1739999999999999</v>
      </c>
      <c r="N321" s="54">
        <v>693</v>
      </c>
      <c r="O321" s="54">
        <v>135.6</v>
      </c>
      <c r="P321" s="54">
        <v>309</v>
      </c>
      <c r="Q321" s="54">
        <v>9.9499999999999993</v>
      </c>
      <c r="R321" s="54">
        <v>83.1</v>
      </c>
      <c r="S321" s="54">
        <v>7.8</v>
      </c>
      <c r="T321" s="54">
        <v>14.5</v>
      </c>
      <c r="U321" s="54">
        <v>-20</v>
      </c>
    </row>
    <row r="322" spans="2:21" x14ac:dyDescent="0.3">
      <c r="B322" s="54">
        <v>-10</v>
      </c>
      <c r="C322" s="54">
        <f t="shared" si="19"/>
        <v>263.14999999999998</v>
      </c>
      <c r="D322" s="54">
        <v>0.21878</v>
      </c>
      <c r="E322" s="54">
        <v>1427.6</v>
      </c>
      <c r="F322" s="54">
        <v>7.7369999999999994E-2</v>
      </c>
      <c r="G322" s="54">
        <v>190.72</v>
      </c>
      <c r="H322" s="54">
        <v>348.29</v>
      </c>
      <c r="I322" s="54">
        <v>0.96560000000000001</v>
      </c>
      <c r="J322" s="54">
        <v>1.5644</v>
      </c>
      <c r="K322" s="54">
        <v>0.91700000000000004</v>
      </c>
      <c r="L322" s="54">
        <v>0.60699999999999998</v>
      </c>
      <c r="M322" s="54">
        <v>1.181</v>
      </c>
      <c r="N322" s="54">
        <v>652</v>
      </c>
      <c r="O322" s="54">
        <v>136.4</v>
      </c>
      <c r="P322" s="54">
        <v>276.89999999999998</v>
      </c>
      <c r="Q322" s="54">
        <v>10.34</v>
      </c>
      <c r="R322" s="54">
        <v>79.400000000000006</v>
      </c>
      <c r="S322" s="54">
        <v>8.31</v>
      </c>
      <c r="T322" s="54">
        <v>13.12</v>
      </c>
      <c r="U322" s="54">
        <v>-10</v>
      </c>
    </row>
    <row r="323" spans="2:21" x14ac:dyDescent="0.3">
      <c r="B323" s="54">
        <v>0</v>
      </c>
      <c r="C323" s="54">
        <f t="shared" si="19"/>
        <v>273.14999999999998</v>
      </c>
      <c r="D323" s="54">
        <v>0.30814999999999998</v>
      </c>
      <c r="E323" s="54">
        <v>1396.1</v>
      </c>
      <c r="F323" s="54">
        <v>5.595E-2</v>
      </c>
      <c r="G323" s="54">
        <v>200</v>
      </c>
      <c r="H323" s="54">
        <v>352.81</v>
      </c>
      <c r="I323" s="54">
        <v>1</v>
      </c>
      <c r="J323" s="54">
        <v>1.5593999999999999</v>
      </c>
      <c r="K323" s="54">
        <v>0.93400000000000005</v>
      </c>
      <c r="L323" s="54">
        <v>0.63</v>
      </c>
      <c r="M323" s="54">
        <v>1.1910000000000001</v>
      </c>
      <c r="N323" s="54">
        <v>612</v>
      </c>
      <c r="O323" s="54">
        <v>136.69999999999999</v>
      </c>
      <c r="P323" s="54">
        <v>248.7</v>
      </c>
      <c r="Q323" s="54">
        <v>10.74</v>
      </c>
      <c r="R323" s="54">
        <v>75.900000000000006</v>
      </c>
      <c r="S323" s="54">
        <v>8.84</v>
      </c>
      <c r="T323" s="54">
        <v>11.77</v>
      </c>
      <c r="U323" s="54">
        <v>0</v>
      </c>
    </row>
    <row r="324" spans="2:21" ht="18.600000000000001" customHeight="1" x14ac:dyDescent="0.3">
      <c r="B324" s="54">
        <v>20</v>
      </c>
      <c r="C324" s="54">
        <f t="shared" si="19"/>
        <v>293.14999999999998</v>
      </c>
      <c r="D324" s="54">
        <v>0.56642000000000003</v>
      </c>
      <c r="E324" s="54">
        <v>1328.9</v>
      </c>
      <c r="F324" s="54">
        <v>3.1119999999999998E-2</v>
      </c>
      <c r="G324" s="54">
        <v>219.14</v>
      </c>
      <c r="H324" s="54">
        <v>361.36</v>
      </c>
      <c r="I324" s="54">
        <v>1.0669</v>
      </c>
      <c r="J324" s="54">
        <v>1.5521</v>
      </c>
      <c r="K324" s="54">
        <v>0.97599999999999998</v>
      </c>
      <c r="L324" s="54">
        <v>0.68500000000000005</v>
      </c>
      <c r="M324" s="54">
        <v>1.2230000000000001</v>
      </c>
      <c r="N324" s="54">
        <v>532</v>
      </c>
      <c r="O324" s="54">
        <v>135.9</v>
      </c>
      <c r="P324" s="54">
        <v>201.4</v>
      </c>
      <c r="Q324" s="54">
        <v>11.57</v>
      </c>
      <c r="R324" s="54">
        <v>68.900000000000006</v>
      </c>
      <c r="S324" s="54">
        <v>9.98</v>
      </c>
      <c r="T324" s="54">
        <v>9.17</v>
      </c>
      <c r="U324" s="54">
        <v>20</v>
      </c>
    </row>
    <row r="325" spans="2:21" x14ac:dyDescent="0.3">
      <c r="B325" s="54">
        <v>40</v>
      </c>
      <c r="C325" s="54">
        <f t="shared" si="19"/>
        <v>313.14999999999998</v>
      </c>
      <c r="D325" s="54">
        <v>0.95882000000000001</v>
      </c>
      <c r="E325" s="54">
        <v>1254.3</v>
      </c>
      <c r="F325" s="54">
        <v>1.8380000000000001E-2</v>
      </c>
      <c r="G325" s="54">
        <v>239.22</v>
      </c>
      <c r="H325" s="54">
        <v>368.96</v>
      </c>
      <c r="I325" s="54">
        <v>1.1322000000000001</v>
      </c>
      <c r="J325" s="54">
        <v>1.5465</v>
      </c>
      <c r="K325" s="54">
        <v>1.0329999999999999</v>
      </c>
      <c r="L325" s="54">
        <v>0.75900000000000001</v>
      </c>
      <c r="M325" s="54">
        <v>1.282</v>
      </c>
      <c r="N325" s="54">
        <v>450</v>
      </c>
      <c r="O325" s="54">
        <v>132.80000000000001</v>
      </c>
      <c r="P325" s="54">
        <v>162.5</v>
      </c>
      <c r="Q325" s="54">
        <v>12.48</v>
      </c>
      <c r="R325" s="54">
        <v>62.1</v>
      </c>
      <c r="S325" s="54">
        <v>11.33</v>
      </c>
      <c r="T325" s="54">
        <v>6.72</v>
      </c>
      <c r="U325" s="54">
        <v>40</v>
      </c>
    </row>
    <row r="326" spans="2:21" x14ac:dyDescent="0.3">
      <c r="B326" s="54">
        <v>60</v>
      </c>
      <c r="C326" s="54">
        <f t="shared" si="19"/>
        <v>333.15</v>
      </c>
      <c r="D326" s="54">
        <v>1.5219</v>
      </c>
      <c r="E326" s="54">
        <v>1168.0999999999999</v>
      </c>
      <c r="F326" s="54">
        <v>1.124E-2</v>
      </c>
      <c r="G326" s="54">
        <v>260.58</v>
      </c>
      <c r="H326" s="54">
        <v>375.05</v>
      </c>
      <c r="I326" s="54">
        <v>1.1969000000000001</v>
      </c>
      <c r="J326" s="54">
        <v>1.5404</v>
      </c>
      <c r="K326" s="54">
        <v>1.1220000000000001</v>
      </c>
      <c r="L326" s="54">
        <v>0.876</v>
      </c>
      <c r="M326" s="54">
        <v>1.397</v>
      </c>
      <c r="N326" s="54">
        <v>366</v>
      </c>
      <c r="O326" s="54">
        <v>127</v>
      </c>
      <c r="P326" s="54">
        <v>129.1</v>
      </c>
      <c r="Q326" s="54">
        <v>13.57</v>
      </c>
      <c r="R326" s="54">
        <v>55.3</v>
      </c>
      <c r="S326" s="54">
        <v>13.08</v>
      </c>
      <c r="T326" s="54">
        <v>4.4400000000000004</v>
      </c>
      <c r="U326" s="54">
        <v>60</v>
      </c>
    </row>
    <row r="327" spans="2:21" x14ac:dyDescent="0.3">
      <c r="B327" s="54">
        <v>80</v>
      </c>
      <c r="C327" s="54">
        <f t="shared" si="19"/>
        <v>353.15</v>
      </c>
      <c r="D327" s="54">
        <v>2.2974999999999999</v>
      </c>
      <c r="E327" s="54">
        <v>1061.4000000000001</v>
      </c>
      <c r="F327" s="54">
        <v>6.9100000000000003E-3</v>
      </c>
      <c r="G327" s="54">
        <v>283.94</v>
      </c>
      <c r="H327" s="54">
        <v>378.48</v>
      </c>
      <c r="I327" s="54">
        <v>1.2628999999999999</v>
      </c>
      <c r="J327" s="54">
        <v>1.5306</v>
      </c>
      <c r="K327" s="54">
        <v>1.302</v>
      </c>
      <c r="L327" s="54">
        <v>1.1220000000000001</v>
      </c>
      <c r="M327" s="54">
        <v>1.677</v>
      </c>
      <c r="N327" s="54">
        <v>274</v>
      </c>
      <c r="O327" s="54">
        <v>117.7</v>
      </c>
      <c r="P327" s="54">
        <v>98.6</v>
      </c>
      <c r="Q327" s="54">
        <v>15.11</v>
      </c>
      <c r="R327" s="54">
        <v>48.7</v>
      </c>
      <c r="S327" s="54">
        <v>15.8</v>
      </c>
      <c r="T327" s="54">
        <v>2.4</v>
      </c>
      <c r="U327" s="54">
        <v>80</v>
      </c>
    </row>
    <row r="328" spans="2:21" x14ac:dyDescent="0.3">
      <c r="B328" s="54">
        <v>100</v>
      </c>
      <c r="C328" s="54">
        <f t="shared" si="19"/>
        <v>373.15</v>
      </c>
      <c r="D328" s="54">
        <v>3.3399000000000001</v>
      </c>
      <c r="E328" s="54">
        <v>903.8</v>
      </c>
      <c r="F328" s="54">
        <v>3.96E-3</v>
      </c>
      <c r="G328" s="54">
        <v>311.58</v>
      </c>
      <c r="H328" s="54">
        <v>375.6</v>
      </c>
      <c r="I328" s="54">
        <v>1.3360000000000001</v>
      </c>
      <c r="J328" s="54">
        <v>1.5076000000000001</v>
      </c>
      <c r="K328" s="54">
        <v>1.996</v>
      </c>
      <c r="L328" s="54">
        <v>2.1920000000000002</v>
      </c>
      <c r="M328" s="54">
        <v>2.99</v>
      </c>
      <c r="N328" s="54">
        <v>169</v>
      </c>
      <c r="O328" s="54">
        <v>103.7</v>
      </c>
      <c r="P328" s="54">
        <v>67.3</v>
      </c>
      <c r="Q328" s="54">
        <v>18.2</v>
      </c>
      <c r="R328" s="54">
        <v>45.7</v>
      </c>
      <c r="S328" s="54">
        <v>22.27</v>
      </c>
      <c r="T328" s="54">
        <v>0.69</v>
      </c>
      <c r="U328" s="54">
        <v>100</v>
      </c>
    </row>
    <row r="329" spans="2:21" x14ac:dyDescent="0.3">
      <c r="B329" s="54">
        <v>110</v>
      </c>
      <c r="C329" s="54">
        <f t="shared" ref="C329" si="20" xml:space="preserve"> B329+273.15</f>
        <v>383.15</v>
      </c>
      <c r="D329" s="54">
        <v>3.9923999999999999</v>
      </c>
      <c r="E329" s="54">
        <v>742.7</v>
      </c>
      <c r="F329" s="54">
        <v>2.5200000000000001E-3</v>
      </c>
      <c r="G329" s="54">
        <v>331.82</v>
      </c>
      <c r="H329" s="54">
        <v>363.95</v>
      </c>
      <c r="I329" s="54">
        <v>1.3874</v>
      </c>
      <c r="J329" s="54">
        <v>1.4712000000000001</v>
      </c>
      <c r="K329" s="54">
        <v>7.81</v>
      </c>
      <c r="L329" s="54">
        <v>11.44</v>
      </c>
      <c r="M329" s="54">
        <v>14.14</v>
      </c>
      <c r="N329" s="54">
        <v>105</v>
      </c>
      <c r="O329" s="54">
        <v>94</v>
      </c>
      <c r="P329" s="54">
        <v>46.3</v>
      </c>
      <c r="Q329" s="54">
        <v>23.46</v>
      </c>
      <c r="R329" s="54">
        <v>113.7</v>
      </c>
      <c r="S329" s="54">
        <v>39.46</v>
      </c>
      <c r="T329" s="54">
        <v>7.0000000000000007E-2</v>
      </c>
      <c r="U329" s="54">
        <v>110</v>
      </c>
    </row>
    <row r="332" spans="2:21" ht="29.4" thickBot="1" x14ac:dyDescent="0.35">
      <c r="B332" s="54" t="s">
        <v>115</v>
      </c>
    </row>
    <row r="333" spans="2:21" ht="15" thickBot="1" x14ac:dyDescent="0.35">
      <c r="G333" s="80" t="s">
        <v>92</v>
      </c>
      <c r="H333" s="78"/>
      <c r="I333" s="78" t="s">
        <v>95</v>
      </c>
      <c r="J333" s="78"/>
      <c r="K333" s="78" t="s">
        <v>96</v>
      </c>
      <c r="L333" s="78"/>
      <c r="M333" s="55"/>
      <c r="N333" s="78" t="s">
        <v>98</v>
      </c>
      <c r="O333" s="78"/>
      <c r="P333" s="78" t="s">
        <v>100</v>
      </c>
      <c r="Q333" s="78"/>
      <c r="R333" s="78" t="s">
        <v>101</v>
      </c>
      <c r="S333" s="79"/>
    </row>
    <row r="334" spans="2:21" ht="58.2" thickBot="1" x14ac:dyDescent="0.35">
      <c r="B334" s="52" t="s">
        <v>102</v>
      </c>
      <c r="C334" s="51" t="s">
        <v>41</v>
      </c>
      <c r="D334" s="51" t="s">
        <v>89</v>
      </c>
      <c r="E334" s="51" t="s">
        <v>90</v>
      </c>
      <c r="F334" s="51" t="s">
        <v>91</v>
      </c>
      <c r="G334" s="51" t="s">
        <v>93</v>
      </c>
      <c r="H334" s="51" t="s">
        <v>94</v>
      </c>
      <c r="I334" s="51" t="s">
        <v>93</v>
      </c>
      <c r="J334" s="51" t="s">
        <v>94</v>
      </c>
      <c r="K334" s="51" t="s">
        <v>93</v>
      </c>
      <c r="L334" s="51" t="s">
        <v>94</v>
      </c>
      <c r="M334" s="51" t="s">
        <v>97</v>
      </c>
      <c r="N334" s="51" t="s">
        <v>93</v>
      </c>
      <c r="O334" s="51" t="s">
        <v>94</v>
      </c>
      <c r="P334" s="51" t="s">
        <v>93</v>
      </c>
      <c r="Q334" s="51" t="s">
        <v>94</v>
      </c>
      <c r="R334" s="51" t="s">
        <v>93</v>
      </c>
      <c r="S334" s="51" t="s">
        <v>94</v>
      </c>
      <c r="T334" s="51" t="s">
        <v>99</v>
      </c>
      <c r="U334" s="53" t="s">
        <v>79</v>
      </c>
    </row>
    <row r="335" spans="2:21" x14ac:dyDescent="0.3">
      <c r="B335" s="54">
        <v>-100</v>
      </c>
      <c r="C335" s="54">
        <f>B335+273.15</f>
        <v>173.14999999999998</v>
      </c>
      <c r="D335" s="54">
        <v>2.0100000000000001E-3</v>
      </c>
      <c r="E335" s="54">
        <v>1571.3</v>
      </c>
      <c r="F335" s="54">
        <v>8.266</v>
      </c>
      <c r="G335" s="54">
        <v>90.71</v>
      </c>
      <c r="H335" s="54">
        <v>358.97</v>
      </c>
      <c r="I335" s="54">
        <v>0.505</v>
      </c>
      <c r="J335" s="54">
        <v>2.0543</v>
      </c>
      <c r="K335" s="54">
        <v>1.0609999999999999</v>
      </c>
      <c r="L335" s="54">
        <v>0.497</v>
      </c>
      <c r="M335" s="54">
        <v>1.2430000000000001</v>
      </c>
      <c r="N335" s="54">
        <v>1127</v>
      </c>
      <c r="O335" s="54">
        <v>143.6</v>
      </c>
      <c r="P335" s="54">
        <v>845.8</v>
      </c>
      <c r="Q335" s="54">
        <v>7.25</v>
      </c>
      <c r="R335" s="54">
        <v>143.1</v>
      </c>
      <c r="S335" s="54">
        <v>4.46</v>
      </c>
      <c r="T335" s="54">
        <v>28.12</v>
      </c>
      <c r="U335" s="54">
        <v>-100</v>
      </c>
    </row>
    <row r="336" spans="2:21" x14ac:dyDescent="0.3">
      <c r="B336" s="54">
        <v>-80</v>
      </c>
      <c r="C336" s="54">
        <f t="shared" ref="C336:C349" si="21">B336+273.15</f>
        <v>193.14999999999998</v>
      </c>
      <c r="D336" s="54">
        <v>1.0370000000000001E-2</v>
      </c>
      <c r="E336" s="54">
        <v>1518.2</v>
      </c>
      <c r="F336" s="54">
        <v>1.7782</v>
      </c>
      <c r="G336" s="54">
        <v>111.94</v>
      </c>
      <c r="H336" s="54">
        <v>368.77</v>
      </c>
      <c r="I336" s="54">
        <v>0.621</v>
      </c>
      <c r="J336" s="54">
        <v>1.9508000000000001</v>
      </c>
      <c r="K336" s="54">
        <v>1.0620000000000001</v>
      </c>
      <c r="L336" s="54">
        <v>0.52800000000000002</v>
      </c>
      <c r="M336" s="54">
        <v>1.2330000000000001</v>
      </c>
      <c r="N336" s="54">
        <v>1033</v>
      </c>
      <c r="O336" s="54">
        <v>150.30000000000001</v>
      </c>
      <c r="P336" s="54">
        <v>591</v>
      </c>
      <c r="Q336" s="54">
        <v>8.09</v>
      </c>
      <c r="R336" s="54">
        <v>132.6</v>
      </c>
      <c r="S336" s="54">
        <v>5.25</v>
      </c>
      <c r="T336" s="54">
        <v>24.63</v>
      </c>
      <c r="U336" s="54">
        <v>-80</v>
      </c>
    </row>
    <row r="337" spans="2:21" x14ac:dyDescent="0.3">
      <c r="B337" s="54">
        <v>-60</v>
      </c>
      <c r="C337" s="54">
        <f t="shared" si="21"/>
        <v>213.14999999999998</v>
      </c>
      <c r="D337" s="54">
        <v>3.7499999999999999E-2</v>
      </c>
      <c r="E337" s="54">
        <v>1463.7</v>
      </c>
      <c r="F337" s="54">
        <v>0.53680000000000005</v>
      </c>
      <c r="G337" s="54">
        <v>133.27000000000001</v>
      </c>
      <c r="H337" s="54">
        <v>378.59</v>
      </c>
      <c r="I337" s="54">
        <v>0.72599999999999998</v>
      </c>
      <c r="J337" s="54">
        <v>1.877</v>
      </c>
      <c r="K337" s="54">
        <v>1.071</v>
      </c>
      <c r="L337" s="54">
        <v>0.56399999999999995</v>
      </c>
      <c r="M337" s="54">
        <v>1.23</v>
      </c>
      <c r="N337" s="54">
        <v>940</v>
      </c>
      <c r="O337" s="54">
        <v>156</v>
      </c>
      <c r="P337" s="54">
        <v>441.4</v>
      </c>
      <c r="Q337" s="54">
        <v>8.94</v>
      </c>
      <c r="R337" s="54">
        <v>122.6</v>
      </c>
      <c r="S337" s="54">
        <v>6.12</v>
      </c>
      <c r="T337" s="54">
        <v>21.24</v>
      </c>
      <c r="U337" s="54">
        <v>-60</v>
      </c>
    </row>
    <row r="338" spans="2:21" x14ac:dyDescent="0.3">
      <c r="B338" s="54">
        <v>-40</v>
      </c>
      <c r="C338" s="54">
        <f t="shared" si="21"/>
        <v>233.14999999999998</v>
      </c>
      <c r="D338" s="54">
        <v>0.10523</v>
      </c>
      <c r="E338" s="54">
        <v>1406.8</v>
      </c>
      <c r="F338" s="54">
        <v>0.20521</v>
      </c>
      <c r="G338" s="54">
        <v>154.88999999999999</v>
      </c>
      <c r="H338" s="54">
        <v>388.13</v>
      </c>
      <c r="I338" s="54">
        <v>0.82269999999999999</v>
      </c>
      <c r="J338" s="54">
        <v>1.8230999999999999</v>
      </c>
      <c r="K338" s="54">
        <v>1.091</v>
      </c>
      <c r="L338" s="54">
        <v>0.60799999999999998</v>
      </c>
      <c r="M338" s="54">
        <v>1.2370000000000001</v>
      </c>
      <c r="N338" s="54">
        <v>847</v>
      </c>
      <c r="O338" s="54">
        <v>160.30000000000001</v>
      </c>
      <c r="P338" s="54">
        <v>342.6</v>
      </c>
      <c r="Q338" s="54">
        <v>9.7899999999999991</v>
      </c>
      <c r="R338" s="54">
        <v>113.1</v>
      </c>
      <c r="S338" s="54">
        <v>7.09</v>
      </c>
      <c r="T338" s="54">
        <v>17.940000000000001</v>
      </c>
      <c r="U338" s="54">
        <v>-40</v>
      </c>
    </row>
    <row r="339" spans="2:21" x14ac:dyDescent="0.3">
      <c r="B339" s="54">
        <v>-30</v>
      </c>
      <c r="C339" s="54">
        <f t="shared" si="21"/>
        <v>243.14999999999998</v>
      </c>
      <c r="D339" s="54">
        <v>0.16389000000000001</v>
      </c>
      <c r="E339" s="54">
        <v>1377.2</v>
      </c>
      <c r="F339" s="54">
        <v>0.13553000000000001</v>
      </c>
      <c r="G339" s="54">
        <v>165.88</v>
      </c>
      <c r="H339" s="54">
        <v>392.69</v>
      </c>
      <c r="I339" s="54">
        <v>0.86870000000000003</v>
      </c>
      <c r="J339" s="54">
        <v>1.8015000000000001</v>
      </c>
      <c r="K339" s="54">
        <v>1.105</v>
      </c>
      <c r="L339" s="54">
        <v>0.63500000000000001</v>
      </c>
      <c r="M339" s="54">
        <v>1.244</v>
      </c>
      <c r="N339" s="54">
        <v>800</v>
      </c>
      <c r="O339" s="54">
        <v>161.80000000000001</v>
      </c>
      <c r="P339" s="54">
        <v>304.60000000000002</v>
      </c>
      <c r="Q339" s="54">
        <v>10.210000000000001</v>
      </c>
      <c r="R339" s="54">
        <v>108.5</v>
      </c>
      <c r="S339" s="54">
        <v>7.61</v>
      </c>
      <c r="T339" s="54">
        <v>16.34</v>
      </c>
      <c r="U339" s="54">
        <v>-30</v>
      </c>
    </row>
    <row r="340" spans="2:21" x14ac:dyDescent="0.3">
      <c r="B340" s="54">
        <v>-20</v>
      </c>
      <c r="C340" s="54">
        <f t="shared" si="21"/>
        <v>253.14999999999998</v>
      </c>
      <c r="D340" s="54">
        <v>0.24531</v>
      </c>
      <c r="E340" s="54">
        <v>1346.5</v>
      </c>
      <c r="F340" s="54">
        <v>9.2679999999999998E-2</v>
      </c>
      <c r="G340" s="54">
        <v>177.04</v>
      </c>
      <c r="H340" s="54">
        <v>397.06</v>
      </c>
      <c r="I340" s="54">
        <v>0.91349999999999998</v>
      </c>
      <c r="J340" s="54">
        <v>1.7826</v>
      </c>
      <c r="K340" s="54">
        <v>1.123</v>
      </c>
      <c r="L340" s="54">
        <v>0.66500000000000004</v>
      </c>
      <c r="M340" s="54">
        <v>1.2549999999999999</v>
      </c>
      <c r="N340" s="54">
        <v>754</v>
      </c>
      <c r="O340" s="54">
        <v>162.80000000000001</v>
      </c>
      <c r="P340" s="54">
        <v>271.89999999999998</v>
      </c>
      <c r="Q340" s="54">
        <v>10.63</v>
      </c>
      <c r="R340" s="54">
        <v>103.9</v>
      </c>
      <c r="S340" s="54">
        <v>8.17</v>
      </c>
      <c r="T340" s="54">
        <v>14.76</v>
      </c>
      <c r="U340" s="54">
        <v>-20</v>
      </c>
    </row>
    <row r="341" spans="2:21" x14ac:dyDescent="0.3">
      <c r="B341" s="54">
        <v>-10</v>
      </c>
      <c r="C341" s="54">
        <f t="shared" si="21"/>
        <v>263.14999999999998</v>
      </c>
      <c r="D341" s="54">
        <v>0.35478999999999999</v>
      </c>
      <c r="E341" s="54">
        <v>1314.7</v>
      </c>
      <c r="F341" s="54">
        <v>6.5269999999999995E-2</v>
      </c>
      <c r="G341" s="54">
        <v>188.4</v>
      </c>
      <c r="H341" s="54">
        <v>401.2</v>
      </c>
      <c r="I341" s="54">
        <v>0.95720000000000005</v>
      </c>
      <c r="J341" s="54">
        <v>1.7658</v>
      </c>
      <c r="K341" s="54">
        <v>1.1439999999999999</v>
      </c>
      <c r="L341" s="54">
        <v>0.69899999999999995</v>
      </c>
      <c r="M341" s="54">
        <v>1.27</v>
      </c>
      <c r="N341" s="54">
        <v>707</v>
      </c>
      <c r="O341" s="54">
        <v>163.30000000000001</v>
      </c>
      <c r="P341" s="54">
        <v>243.4</v>
      </c>
      <c r="Q341" s="54">
        <v>11.06</v>
      </c>
      <c r="R341" s="54">
        <v>99.3</v>
      </c>
      <c r="S341" s="54">
        <v>8.77</v>
      </c>
      <c r="T341" s="54">
        <v>13.21</v>
      </c>
      <c r="U341" s="54">
        <v>-10</v>
      </c>
    </row>
    <row r="342" spans="2:21" x14ac:dyDescent="0.3">
      <c r="B342" s="54">
        <v>0</v>
      </c>
      <c r="C342" s="54">
        <f t="shared" si="21"/>
        <v>273.14999999999998</v>
      </c>
      <c r="D342" s="54">
        <v>0.49798999999999999</v>
      </c>
      <c r="E342" s="54">
        <v>1281.5</v>
      </c>
      <c r="F342" s="54">
        <v>4.7100000000000003E-2</v>
      </c>
      <c r="G342" s="54">
        <v>200</v>
      </c>
      <c r="H342" s="54">
        <v>405.05</v>
      </c>
      <c r="I342" s="54">
        <v>1</v>
      </c>
      <c r="J342" s="54">
        <v>1.7506999999999999</v>
      </c>
      <c r="K342" s="54">
        <v>1.169</v>
      </c>
      <c r="L342" s="54">
        <v>0.73899999999999999</v>
      </c>
      <c r="M342" s="54">
        <v>1.2909999999999999</v>
      </c>
      <c r="N342" s="54">
        <v>660</v>
      </c>
      <c r="O342" s="54">
        <v>163.30000000000001</v>
      </c>
      <c r="P342" s="54">
        <v>218.2</v>
      </c>
      <c r="Q342" s="54">
        <v>11.5</v>
      </c>
      <c r="R342" s="54">
        <v>94.8</v>
      </c>
      <c r="S342" s="54">
        <v>9.42</v>
      </c>
      <c r="T342" s="54">
        <v>11.7</v>
      </c>
      <c r="U342" s="54">
        <v>0</v>
      </c>
    </row>
    <row r="343" spans="2:21" x14ac:dyDescent="0.3">
      <c r="B343" s="54">
        <v>10</v>
      </c>
      <c r="C343" s="54">
        <f t="shared" si="21"/>
        <v>283.14999999999998</v>
      </c>
      <c r="D343" s="54">
        <v>0.68095000000000006</v>
      </c>
      <c r="E343" s="54">
        <v>1246.7</v>
      </c>
      <c r="F343" s="54">
        <v>3.4700000000000002E-2</v>
      </c>
      <c r="G343" s="54">
        <v>211.87</v>
      </c>
      <c r="H343" s="54">
        <v>408.56</v>
      </c>
      <c r="I343" s="54">
        <v>1.0422</v>
      </c>
      <c r="J343" s="54">
        <v>1.7367999999999999</v>
      </c>
      <c r="K343" s="54">
        <v>1.1990000000000001</v>
      </c>
      <c r="L343" s="54">
        <v>0.78500000000000003</v>
      </c>
      <c r="M343" s="54">
        <v>1.319</v>
      </c>
      <c r="N343" s="54">
        <v>613</v>
      </c>
      <c r="O343" s="54">
        <v>162.6</v>
      </c>
      <c r="P343" s="54">
        <v>195.7</v>
      </c>
      <c r="Q343" s="54">
        <v>11.96</v>
      </c>
      <c r="R343" s="54">
        <v>90.4</v>
      </c>
      <c r="S343" s="54">
        <v>10.14</v>
      </c>
      <c r="T343" s="54">
        <v>10.220000000000001</v>
      </c>
      <c r="U343" s="54">
        <v>10</v>
      </c>
    </row>
    <row r="344" spans="2:21" x14ac:dyDescent="0.3">
      <c r="B344" s="54">
        <v>20</v>
      </c>
      <c r="C344" s="54">
        <f t="shared" si="21"/>
        <v>293.14999999999998</v>
      </c>
      <c r="D344" s="54">
        <v>0.91002000000000005</v>
      </c>
      <c r="E344" s="54">
        <v>1209.9000000000001</v>
      </c>
      <c r="F344" s="54">
        <v>2.5989999999999999E-2</v>
      </c>
      <c r="G344" s="54">
        <v>224.06</v>
      </c>
      <c r="H344" s="54">
        <v>411.66</v>
      </c>
      <c r="I344" s="54">
        <v>1.0838000000000001</v>
      </c>
      <c r="J344" s="54">
        <v>1.7238</v>
      </c>
      <c r="K344" s="54">
        <v>1.236</v>
      </c>
      <c r="L344" s="54">
        <v>0.84</v>
      </c>
      <c r="M344" s="54">
        <v>1.357</v>
      </c>
      <c r="N344" s="54">
        <v>565</v>
      </c>
      <c r="O344" s="54">
        <v>161.30000000000001</v>
      </c>
      <c r="P344" s="54">
        <v>175.3</v>
      </c>
      <c r="Q344" s="54">
        <v>12.43</v>
      </c>
      <c r="R344" s="54">
        <v>85.9</v>
      </c>
      <c r="S344" s="54">
        <v>10.95</v>
      </c>
      <c r="T344" s="54">
        <v>8.7799999999999994</v>
      </c>
      <c r="U344" s="54">
        <v>20</v>
      </c>
    </row>
    <row r="345" spans="2:21" x14ac:dyDescent="0.3">
      <c r="B345" s="54">
        <v>30</v>
      </c>
      <c r="C345" s="54">
        <f t="shared" si="21"/>
        <v>303.14999999999998</v>
      </c>
      <c r="D345" s="54">
        <v>1.1919</v>
      </c>
      <c r="E345" s="54">
        <v>1170.7</v>
      </c>
      <c r="F345" s="54">
        <v>1.9720000000000001E-2</v>
      </c>
      <c r="G345" s="54">
        <v>236.62</v>
      </c>
      <c r="H345" s="54">
        <v>414.26</v>
      </c>
      <c r="I345" s="54">
        <v>1.1252</v>
      </c>
      <c r="J345" s="54">
        <v>1.7111000000000001</v>
      </c>
      <c r="K345" s="54">
        <v>1.2809999999999999</v>
      </c>
      <c r="L345" s="54">
        <v>0.90800000000000003</v>
      </c>
      <c r="M345" s="54">
        <v>1.4079999999999999</v>
      </c>
      <c r="N345" s="54">
        <v>517</v>
      </c>
      <c r="O345" s="54">
        <v>159.19999999999999</v>
      </c>
      <c r="P345" s="54">
        <v>156.69999999999999</v>
      </c>
      <c r="Q345" s="54">
        <v>12.95</v>
      </c>
      <c r="R345" s="54">
        <v>81.400000000000006</v>
      </c>
      <c r="S345" s="54">
        <v>11.89</v>
      </c>
      <c r="T345" s="54">
        <v>7.38</v>
      </c>
      <c r="U345" s="54">
        <v>30</v>
      </c>
    </row>
    <row r="346" spans="2:21" x14ac:dyDescent="0.3">
      <c r="B346" s="54">
        <v>40</v>
      </c>
      <c r="C346" s="54">
        <f t="shared" si="21"/>
        <v>313.14999999999998</v>
      </c>
      <c r="D346" s="54">
        <v>1.5336000000000001</v>
      </c>
      <c r="E346" s="54">
        <v>1128.5</v>
      </c>
      <c r="F346" s="54">
        <v>1.511E-2</v>
      </c>
      <c r="G346" s="54">
        <v>249.65</v>
      </c>
      <c r="H346" s="54">
        <v>416.25</v>
      </c>
      <c r="I346" s="54">
        <v>1.1665000000000001</v>
      </c>
      <c r="J346" s="54">
        <v>1.6984999999999999</v>
      </c>
      <c r="K346" s="54">
        <v>1.339</v>
      </c>
      <c r="L346" s="54">
        <v>0.995</v>
      </c>
      <c r="M346" s="54">
        <v>1.48</v>
      </c>
      <c r="N346" s="54">
        <v>468</v>
      </c>
      <c r="O346" s="54">
        <v>156.4</v>
      </c>
      <c r="P346" s="54">
        <v>139.4</v>
      </c>
      <c r="Q346" s="54">
        <v>13.52</v>
      </c>
      <c r="R346" s="54">
        <v>76.900000000000006</v>
      </c>
      <c r="S346" s="54">
        <v>13.02</v>
      </c>
      <c r="T346" s="54">
        <v>6.04</v>
      </c>
      <c r="U346" s="54">
        <v>40</v>
      </c>
    </row>
    <row r="347" spans="2:21" x14ac:dyDescent="0.3">
      <c r="B347" s="54">
        <v>50</v>
      </c>
      <c r="C347" s="54">
        <f t="shared" si="21"/>
        <v>323.14999999999998</v>
      </c>
      <c r="D347" s="54">
        <v>1.9427000000000001</v>
      </c>
      <c r="E347" s="54">
        <v>1082.3</v>
      </c>
      <c r="F347" s="54">
        <v>1.163E-2</v>
      </c>
      <c r="G347" s="54">
        <v>263.25</v>
      </c>
      <c r="H347" s="54">
        <v>417.44</v>
      </c>
      <c r="I347" s="54">
        <v>1.208</v>
      </c>
      <c r="J347" s="54">
        <v>1.6852</v>
      </c>
      <c r="K347" s="54">
        <v>1.419</v>
      </c>
      <c r="L347" s="54">
        <v>1.113</v>
      </c>
      <c r="M347" s="54">
        <v>1.5860000000000001</v>
      </c>
      <c r="N347" s="54">
        <v>417</v>
      </c>
      <c r="O347" s="54">
        <v>152.6</v>
      </c>
      <c r="P347" s="54">
        <v>123.1</v>
      </c>
      <c r="Q347" s="54">
        <v>14.18</v>
      </c>
      <c r="R347" s="54">
        <v>72.3</v>
      </c>
      <c r="S347" s="54">
        <v>14.45</v>
      </c>
      <c r="T347" s="54">
        <v>4.74</v>
      </c>
      <c r="U347" s="54">
        <v>50</v>
      </c>
    </row>
    <row r="348" spans="2:21" x14ac:dyDescent="0.3">
      <c r="B348" s="54">
        <v>60</v>
      </c>
      <c r="C348" s="54">
        <f t="shared" si="21"/>
        <v>333.15</v>
      </c>
      <c r="D348" s="54">
        <v>2.4275000000000002</v>
      </c>
      <c r="E348" s="54">
        <v>1030.4000000000001</v>
      </c>
      <c r="F348" s="54">
        <v>8.9599999999999992E-3</v>
      </c>
      <c r="G348" s="54">
        <v>277.61</v>
      </c>
      <c r="H348" s="54">
        <v>417.55</v>
      </c>
      <c r="I348" s="54">
        <v>1.2504</v>
      </c>
      <c r="J348" s="54">
        <v>1.6705000000000001</v>
      </c>
      <c r="K348" s="54">
        <v>1.5389999999999999</v>
      </c>
      <c r="L348" s="54">
        <v>1.2869999999999999</v>
      </c>
      <c r="M348" s="54">
        <v>1.7549999999999999</v>
      </c>
      <c r="N348" s="54">
        <v>364</v>
      </c>
      <c r="O348" s="54">
        <v>147.69999999999999</v>
      </c>
      <c r="P348" s="54">
        <v>107.6</v>
      </c>
      <c r="Q348" s="54">
        <v>14.98</v>
      </c>
      <c r="R348" s="54">
        <v>67.599999999999994</v>
      </c>
      <c r="S348" s="54">
        <v>16.36</v>
      </c>
      <c r="T348" s="54">
        <v>3.51</v>
      </c>
      <c r="U348" s="54">
        <v>60</v>
      </c>
    </row>
    <row r="349" spans="2:21" x14ac:dyDescent="0.3">
      <c r="B349" s="54">
        <v>70</v>
      </c>
      <c r="C349" s="54">
        <f t="shared" si="21"/>
        <v>343.15</v>
      </c>
      <c r="D349" s="54">
        <v>2.9973999999999998</v>
      </c>
      <c r="E349" s="54">
        <v>969.7</v>
      </c>
      <c r="F349" s="54">
        <v>6.8500000000000002E-3</v>
      </c>
      <c r="G349" s="54">
        <v>293.10000000000002</v>
      </c>
      <c r="H349" s="54">
        <v>416.09</v>
      </c>
      <c r="I349" s="54">
        <v>1.2945</v>
      </c>
      <c r="J349" s="54">
        <v>1.6529</v>
      </c>
      <c r="K349" s="54">
        <v>1.7430000000000001</v>
      </c>
      <c r="L349" s="54">
        <v>1.5840000000000001</v>
      </c>
      <c r="M349" s="54">
        <v>2.056</v>
      </c>
      <c r="N349" s="54">
        <v>309</v>
      </c>
      <c r="O349" s="54">
        <v>141.69999999999999</v>
      </c>
      <c r="P349" s="54">
        <v>92.4</v>
      </c>
      <c r="Q349" s="54">
        <v>16.02</v>
      </c>
      <c r="R349" s="54">
        <v>62.9</v>
      </c>
      <c r="S349" s="54">
        <v>19.16</v>
      </c>
      <c r="T349" s="54">
        <v>2.36</v>
      </c>
      <c r="U349" s="54">
        <v>70</v>
      </c>
    </row>
    <row r="350" spans="2:21" x14ac:dyDescent="0.3">
      <c r="B350" s="54">
        <v>80</v>
      </c>
      <c r="C350" s="54">
        <f t="shared" ref="C350:C352" si="22">B350+273.15</f>
        <v>353.15</v>
      </c>
      <c r="D350" s="54">
        <v>3.6638000000000002</v>
      </c>
      <c r="E350" s="54">
        <v>893.7</v>
      </c>
      <c r="F350" s="54">
        <v>5.1200000000000004E-3</v>
      </c>
      <c r="G350" s="54">
        <v>310.44</v>
      </c>
      <c r="H350" s="54">
        <v>412.01</v>
      </c>
      <c r="I350" s="54">
        <v>1.3423</v>
      </c>
      <c r="J350" s="54">
        <v>1.6298999999999999</v>
      </c>
      <c r="K350" s="54">
        <v>2.181</v>
      </c>
      <c r="L350" s="54">
        <v>2.2309999999999999</v>
      </c>
      <c r="M350" s="54">
        <v>2.7349999999999999</v>
      </c>
      <c r="N350" s="54">
        <v>249</v>
      </c>
      <c r="O350" s="54">
        <v>134.19999999999999</v>
      </c>
      <c r="P350" s="54">
        <v>76.599999999999994</v>
      </c>
      <c r="Q350" s="54">
        <v>17.55</v>
      </c>
      <c r="R350" s="54">
        <v>58.6</v>
      </c>
      <c r="S350" s="54">
        <v>23.87</v>
      </c>
      <c r="T350" s="54">
        <v>1.3</v>
      </c>
      <c r="U350" s="54">
        <v>80</v>
      </c>
    </row>
    <row r="351" spans="2:21" x14ac:dyDescent="0.3">
      <c r="B351" s="54">
        <v>90</v>
      </c>
      <c r="C351" s="54">
        <f t="shared" si="22"/>
        <v>363.15</v>
      </c>
      <c r="D351" s="54">
        <v>4.4423000000000004</v>
      </c>
      <c r="E351" s="54">
        <v>780.1</v>
      </c>
      <c r="F351" s="54">
        <v>3.5599999999999998E-3</v>
      </c>
      <c r="G351" s="54">
        <v>332.09</v>
      </c>
      <c r="H351" s="54">
        <v>401.87</v>
      </c>
      <c r="I351" s="54">
        <v>1.4000999999999999</v>
      </c>
      <c r="J351" s="54">
        <v>1.5922000000000001</v>
      </c>
      <c r="K351" s="54">
        <v>3.9809999999999999</v>
      </c>
      <c r="L351" s="54">
        <v>4.9749999999999996</v>
      </c>
      <c r="M351" s="54">
        <v>5.6260000000000003</v>
      </c>
      <c r="N351" s="54">
        <v>177</v>
      </c>
      <c r="O351" s="54">
        <v>124.6</v>
      </c>
      <c r="P351" s="54">
        <v>58.3</v>
      </c>
      <c r="Q351" s="54">
        <v>20.48</v>
      </c>
      <c r="R351" s="54">
        <v>59.3</v>
      </c>
      <c r="S351" s="54">
        <v>34.549999999999997</v>
      </c>
      <c r="T351" s="54">
        <v>0.4</v>
      </c>
      <c r="U351" s="54">
        <v>90</v>
      </c>
    </row>
    <row r="352" spans="2:21" x14ac:dyDescent="0.3">
      <c r="B352" s="54">
        <v>95</v>
      </c>
      <c r="C352" s="54">
        <f t="shared" si="22"/>
        <v>368.15</v>
      </c>
      <c r="D352" s="54">
        <v>4.8823999999999996</v>
      </c>
      <c r="E352" s="54">
        <v>662.9</v>
      </c>
      <c r="F352" s="54">
        <v>2.6199999999999999E-3</v>
      </c>
      <c r="G352" s="54">
        <v>349.56</v>
      </c>
      <c r="H352" s="54">
        <v>387.28</v>
      </c>
      <c r="I352" s="54">
        <v>1.4461999999999999</v>
      </c>
      <c r="J352" s="54">
        <v>1.5486</v>
      </c>
      <c r="K352" s="54">
        <v>17.309999999999999</v>
      </c>
      <c r="L352" s="54">
        <v>25.29</v>
      </c>
      <c r="M352" s="54">
        <v>26.43</v>
      </c>
      <c r="N352" s="54">
        <v>128</v>
      </c>
      <c r="O352" s="54">
        <v>118</v>
      </c>
      <c r="P352" s="54">
        <v>44.4</v>
      </c>
      <c r="Q352" s="54">
        <v>24.76</v>
      </c>
      <c r="R352" s="54">
        <v>83.5</v>
      </c>
      <c r="S352" s="54">
        <v>59.15</v>
      </c>
      <c r="T352" s="54">
        <v>0.05</v>
      </c>
      <c r="U352" s="54">
        <v>95</v>
      </c>
    </row>
    <row r="354" spans="2:21" ht="43.8" thickBot="1" x14ac:dyDescent="0.35">
      <c r="B354" s="81" t="s">
        <v>116</v>
      </c>
      <c r="C354" s="54" t="s">
        <v>117</v>
      </c>
      <c r="D354" s="56" t="s">
        <v>118</v>
      </c>
    </row>
    <row r="355" spans="2:21" ht="15" thickBot="1" x14ac:dyDescent="0.35">
      <c r="G355" s="80" t="s">
        <v>92</v>
      </c>
      <c r="H355" s="78"/>
      <c r="I355" s="78" t="s">
        <v>95</v>
      </c>
      <c r="J355" s="78"/>
      <c r="K355" s="78" t="s">
        <v>96</v>
      </c>
      <c r="L355" s="78"/>
      <c r="M355" s="55"/>
      <c r="N355" s="78" t="s">
        <v>98</v>
      </c>
      <c r="O355" s="78"/>
      <c r="P355" s="78" t="s">
        <v>100</v>
      </c>
      <c r="Q355" s="78"/>
      <c r="R355" s="78" t="s">
        <v>101</v>
      </c>
      <c r="S355" s="79"/>
    </row>
    <row r="356" spans="2:21" ht="58.2" thickBot="1" x14ac:dyDescent="0.35">
      <c r="B356" s="52" t="s">
        <v>102</v>
      </c>
      <c r="C356" s="51" t="s">
        <v>41</v>
      </c>
      <c r="D356" s="51" t="s">
        <v>89</v>
      </c>
      <c r="E356" s="51" t="s">
        <v>90</v>
      </c>
      <c r="F356" s="51" t="s">
        <v>91</v>
      </c>
      <c r="G356" s="51" t="s">
        <v>93</v>
      </c>
      <c r="H356" s="51" t="s">
        <v>94</v>
      </c>
      <c r="I356" s="51" t="s">
        <v>93</v>
      </c>
      <c r="J356" s="51" t="s">
        <v>94</v>
      </c>
      <c r="K356" s="51" t="s">
        <v>93</v>
      </c>
      <c r="L356" s="51" t="s">
        <v>94</v>
      </c>
      <c r="M356" s="51" t="s">
        <v>97</v>
      </c>
      <c r="N356" s="51" t="s">
        <v>93</v>
      </c>
      <c r="O356" s="51" t="s">
        <v>94</v>
      </c>
      <c r="P356" s="51" t="s">
        <v>93</v>
      </c>
      <c r="Q356" s="51" t="s">
        <v>94</v>
      </c>
      <c r="R356" s="51" t="s">
        <v>93</v>
      </c>
      <c r="S356" s="51" t="s">
        <v>94</v>
      </c>
      <c r="T356" s="51" t="s">
        <v>99</v>
      </c>
      <c r="U356" s="53" t="s">
        <v>79</v>
      </c>
    </row>
    <row r="357" spans="2:21" x14ac:dyDescent="0.3">
      <c r="B357" s="54">
        <v>-155.13</v>
      </c>
      <c r="C357" s="54">
        <f>B357+273.15</f>
        <v>118.01999999999998</v>
      </c>
      <c r="D357" s="54">
        <v>6.0000000000000002E-5</v>
      </c>
      <c r="E357" s="54">
        <v>1701.9</v>
      </c>
      <c r="F357" s="54">
        <v>241.36</v>
      </c>
      <c r="G357" s="54">
        <v>-3.67</v>
      </c>
      <c r="H357" s="54">
        <v>289.20999999999998</v>
      </c>
      <c r="I357" s="54">
        <v>-7.0499999999999993E-2</v>
      </c>
      <c r="J357" s="54">
        <v>2.4110999999999998</v>
      </c>
      <c r="K357" s="54">
        <v>1.2210000000000001</v>
      </c>
      <c r="L357" s="54">
        <v>0.5</v>
      </c>
      <c r="M357" s="54">
        <v>1.3149999999999999</v>
      </c>
      <c r="N357" s="54">
        <v>1211</v>
      </c>
      <c r="O357" s="54">
        <v>135.69999999999999</v>
      </c>
      <c r="P357" s="54">
        <v>2055</v>
      </c>
      <c r="Q357" s="54">
        <v>5.35</v>
      </c>
      <c r="R357" s="54">
        <v>268.60000000000002</v>
      </c>
      <c r="S357" s="54">
        <v>3.8</v>
      </c>
      <c r="T357" s="54">
        <v>34.369999999999997</v>
      </c>
      <c r="U357" s="54">
        <v>-155.13</v>
      </c>
    </row>
    <row r="358" spans="2:21" x14ac:dyDescent="0.3">
      <c r="B358" s="54">
        <v>-130</v>
      </c>
      <c r="C358" s="54">
        <f t="shared" ref="C358:C372" si="23">B358+273.15</f>
        <v>143.14999999999998</v>
      </c>
      <c r="D358" s="54">
        <v>2.0600000000000002E-3</v>
      </c>
      <c r="E358" s="54">
        <v>1617.9</v>
      </c>
      <c r="F358" s="54">
        <v>8.2194000000000003</v>
      </c>
      <c r="G358" s="54">
        <v>26.48</v>
      </c>
      <c r="H358" s="54">
        <v>301.56</v>
      </c>
      <c r="I358" s="54">
        <v>0.16120000000000001</v>
      </c>
      <c r="J358" s="54">
        <v>2.0828000000000002</v>
      </c>
      <c r="K358" s="54">
        <v>1.1950000000000001</v>
      </c>
      <c r="L358" s="54">
        <v>0.54100000000000004</v>
      </c>
      <c r="M358" s="54">
        <v>1.2969999999999999</v>
      </c>
      <c r="N358" s="54">
        <v>1092</v>
      </c>
      <c r="O358" s="54">
        <v>147.9</v>
      </c>
      <c r="P358" s="54">
        <v>845.9</v>
      </c>
      <c r="Q358" s="54">
        <v>6.8</v>
      </c>
      <c r="R358" s="54">
        <v>198.2</v>
      </c>
      <c r="S358" s="54">
        <v>5.15</v>
      </c>
      <c r="T358" s="54">
        <v>28.35</v>
      </c>
      <c r="U358" s="54">
        <v>-130</v>
      </c>
    </row>
    <row r="359" spans="2:21" x14ac:dyDescent="0.3">
      <c r="B359" s="54">
        <v>-110</v>
      </c>
      <c r="C359" s="54">
        <f t="shared" si="23"/>
        <v>163.14999999999998</v>
      </c>
      <c r="D359" s="54">
        <v>1.447E-2</v>
      </c>
      <c r="E359" s="54">
        <v>1548.2</v>
      </c>
      <c r="F359" s="54">
        <v>1.3219000000000001</v>
      </c>
      <c r="G359" s="54">
        <v>50.47</v>
      </c>
      <c r="H359" s="54">
        <v>311.27</v>
      </c>
      <c r="I359" s="54">
        <v>0.31790000000000002</v>
      </c>
      <c r="J359" s="54">
        <v>1.9165000000000001</v>
      </c>
      <c r="K359" s="54">
        <v>1.2050000000000001</v>
      </c>
      <c r="L359" s="54">
        <v>0.59299999999999997</v>
      </c>
      <c r="M359" s="54">
        <v>1.2889999999999999</v>
      </c>
      <c r="N359" s="54">
        <v>976</v>
      </c>
      <c r="O359" s="54">
        <v>156</v>
      </c>
      <c r="P359" s="54">
        <v>514.4</v>
      </c>
      <c r="Q359" s="54">
        <v>7.93</v>
      </c>
      <c r="R359" s="54">
        <v>165.3</v>
      </c>
      <c r="S359" s="54">
        <v>6.25</v>
      </c>
      <c r="T359" s="54">
        <v>23.75</v>
      </c>
      <c r="U359" s="54">
        <v>-110</v>
      </c>
    </row>
    <row r="360" spans="2:21" x14ac:dyDescent="0.3">
      <c r="B360" s="54">
        <v>-100</v>
      </c>
      <c r="C360" s="54">
        <f t="shared" si="23"/>
        <v>173.14999999999998</v>
      </c>
      <c r="D360" s="54">
        <v>3.1570000000000001E-2</v>
      </c>
      <c r="E360" s="54">
        <v>1512.3</v>
      </c>
      <c r="F360" s="54">
        <v>0.63807000000000003</v>
      </c>
      <c r="G360" s="54">
        <v>62.56</v>
      </c>
      <c r="H360" s="54">
        <v>315.98</v>
      </c>
      <c r="I360" s="54">
        <v>0.38979999999999998</v>
      </c>
      <c r="J360" s="54">
        <v>1.8533999999999999</v>
      </c>
      <c r="K360" s="54">
        <v>1.2130000000000001</v>
      </c>
      <c r="L360" s="54">
        <v>0.625</v>
      </c>
      <c r="M360" s="54">
        <v>1.29</v>
      </c>
      <c r="N360" s="54">
        <v>921</v>
      </c>
      <c r="O360" s="54">
        <v>159.5</v>
      </c>
      <c r="P360" s="54">
        <v>419.2</v>
      </c>
      <c r="Q360" s="54">
        <v>8.48</v>
      </c>
      <c r="R360" s="54">
        <v>152.9</v>
      </c>
      <c r="S360" s="54">
        <v>6.82</v>
      </c>
      <c r="T360" s="54">
        <v>21.53</v>
      </c>
      <c r="U360" s="54">
        <v>-100</v>
      </c>
    </row>
    <row r="361" spans="2:21" x14ac:dyDescent="0.3">
      <c r="B361" s="54">
        <v>-90</v>
      </c>
      <c r="C361" s="54">
        <f t="shared" si="23"/>
        <v>183.14999999999998</v>
      </c>
      <c r="D361" s="54">
        <v>6.2390000000000001E-2</v>
      </c>
      <c r="E361" s="54">
        <v>1475.7</v>
      </c>
      <c r="F361" s="54">
        <v>0.33766000000000002</v>
      </c>
      <c r="G361" s="54">
        <v>74.760000000000005</v>
      </c>
      <c r="H361" s="54">
        <v>320.51</v>
      </c>
      <c r="I361" s="54">
        <v>0.4582</v>
      </c>
      <c r="J361" s="54">
        <v>1.8</v>
      </c>
      <c r="K361" s="54">
        <v>1.2250000000000001</v>
      </c>
      <c r="L361" s="54">
        <v>0.66100000000000003</v>
      </c>
      <c r="M361" s="54">
        <v>1.294</v>
      </c>
      <c r="N361" s="54">
        <v>866</v>
      </c>
      <c r="O361" s="54">
        <v>162.4</v>
      </c>
      <c r="P361" s="54">
        <v>349</v>
      </c>
      <c r="Q361" s="54">
        <v>9.0299999999999994</v>
      </c>
      <c r="R361" s="54">
        <v>142.4</v>
      </c>
      <c r="S361" s="54">
        <v>7.42</v>
      </c>
      <c r="T361" s="54">
        <v>19.350000000000001</v>
      </c>
      <c r="U361" s="54">
        <v>-90</v>
      </c>
    </row>
    <row r="362" spans="2:21" x14ac:dyDescent="0.3">
      <c r="B362" s="54">
        <v>-80</v>
      </c>
      <c r="C362" s="54">
        <f t="shared" si="23"/>
        <v>193.14999999999998</v>
      </c>
      <c r="D362" s="54">
        <v>0.1137</v>
      </c>
      <c r="E362" s="54">
        <v>1437.9</v>
      </c>
      <c r="F362" s="54">
        <v>0.19248000000000001</v>
      </c>
      <c r="G362" s="54">
        <v>87.1</v>
      </c>
      <c r="H362" s="54">
        <v>324.81</v>
      </c>
      <c r="I362" s="54">
        <v>0.52359999999999995</v>
      </c>
      <c r="J362" s="54">
        <v>1.7543</v>
      </c>
      <c r="K362" s="54">
        <v>1.2410000000000001</v>
      </c>
      <c r="L362" s="54">
        <v>0.70199999999999996</v>
      </c>
      <c r="M362" s="54">
        <v>1.304</v>
      </c>
      <c r="N362" s="54">
        <v>812</v>
      </c>
      <c r="O362" s="54">
        <v>164.7</v>
      </c>
      <c r="P362" s="54">
        <v>295.3</v>
      </c>
      <c r="Q362" s="54">
        <v>9.58</v>
      </c>
      <c r="R362" s="54">
        <v>133.19999999999999</v>
      </c>
      <c r="S362" s="54">
        <v>8.0500000000000007</v>
      </c>
      <c r="T362" s="54">
        <v>17.23</v>
      </c>
      <c r="U362" s="54">
        <v>-80</v>
      </c>
    </row>
    <row r="363" spans="2:21" x14ac:dyDescent="0.3">
      <c r="B363" s="54">
        <v>-70</v>
      </c>
      <c r="C363" s="54">
        <f t="shared" si="23"/>
        <v>203.14999999999998</v>
      </c>
      <c r="D363" s="54">
        <v>0.19370000000000001</v>
      </c>
      <c r="E363" s="54">
        <v>1398.9</v>
      </c>
      <c r="F363" s="54">
        <v>0.11652</v>
      </c>
      <c r="G363" s="54">
        <v>99.64</v>
      </c>
      <c r="H363" s="54">
        <v>328.79</v>
      </c>
      <c r="I363" s="54">
        <v>0.58660000000000001</v>
      </c>
      <c r="J363" s="54">
        <v>1.7145999999999999</v>
      </c>
      <c r="K363" s="54">
        <v>1.262</v>
      </c>
      <c r="L363" s="54">
        <v>0.75</v>
      </c>
      <c r="M363" s="54">
        <v>1.319</v>
      </c>
      <c r="N363" s="54">
        <v>758</v>
      </c>
      <c r="O363" s="54">
        <v>166.3</v>
      </c>
      <c r="P363" s="54">
        <v>253</v>
      </c>
      <c r="Q363" s="54">
        <v>10.119999999999999</v>
      </c>
      <c r="R363" s="54">
        <v>125.1</v>
      </c>
      <c r="S363" s="54">
        <v>8.73</v>
      </c>
      <c r="T363" s="54">
        <v>15.16</v>
      </c>
      <c r="U363" s="54">
        <v>-70</v>
      </c>
    </row>
    <row r="364" spans="2:21" x14ac:dyDescent="0.3">
      <c r="B364" s="54">
        <v>-60</v>
      </c>
      <c r="C364" s="54">
        <f t="shared" si="23"/>
        <v>213.14999999999998</v>
      </c>
      <c r="D364" s="54">
        <v>0.31187999999999999</v>
      </c>
      <c r="E364" s="54">
        <v>1358.1</v>
      </c>
      <c r="F364" s="54">
        <v>7.4060000000000001E-2</v>
      </c>
      <c r="G364" s="54">
        <v>112.43</v>
      </c>
      <c r="H364" s="54">
        <v>332.4</v>
      </c>
      <c r="I364" s="54">
        <v>0.64759999999999995</v>
      </c>
      <c r="J364" s="54">
        <v>1.6796</v>
      </c>
      <c r="K364" s="54">
        <v>1.29</v>
      </c>
      <c r="L364" s="54">
        <v>0.80500000000000005</v>
      </c>
      <c r="M364" s="54">
        <v>1.3420000000000001</v>
      </c>
      <c r="N364" s="54">
        <v>703</v>
      </c>
      <c r="O364" s="54">
        <v>167.2</v>
      </c>
      <c r="P364" s="54">
        <v>218.7</v>
      </c>
      <c r="Q364" s="54">
        <v>10.67</v>
      </c>
      <c r="R364" s="54">
        <v>117.7</v>
      </c>
      <c r="S364" s="54">
        <v>9.4700000000000006</v>
      </c>
      <c r="T364" s="54">
        <v>13.16</v>
      </c>
      <c r="U364" s="54">
        <v>-60</v>
      </c>
    </row>
    <row r="365" spans="2:21" x14ac:dyDescent="0.3">
      <c r="B365" s="54">
        <v>-50</v>
      </c>
      <c r="C365" s="54">
        <f t="shared" si="23"/>
        <v>223.14999999999998</v>
      </c>
      <c r="D365" s="54">
        <v>0.47893000000000002</v>
      </c>
      <c r="E365" s="54">
        <v>1315.3</v>
      </c>
      <c r="F365" s="54">
        <v>4.895E-2</v>
      </c>
      <c r="G365" s="54">
        <v>125.53</v>
      </c>
      <c r="H365" s="54">
        <v>335.52</v>
      </c>
      <c r="I365" s="54">
        <v>0.70709999999999995</v>
      </c>
      <c r="J365" s="54">
        <v>1.6482000000000001</v>
      </c>
      <c r="K365" s="54">
        <v>1.325</v>
      </c>
      <c r="L365" s="54">
        <v>0.87</v>
      </c>
      <c r="M365" s="54">
        <v>1.375</v>
      </c>
      <c r="N365" s="54">
        <v>648</v>
      </c>
      <c r="O365" s="54">
        <v>167.3</v>
      </c>
      <c r="P365" s="54">
        <v>190.3</v>
      </c>
      <c r="Q365" s="54">
        <v>11.22</v>
      </c>
      <c r="R365" s="54">
        <v>110.8</v>
      </c>
      <c r="S365" s="54">
        <v>10.3</v>
      </c>
      <c r="T365" s="54">
        <v>11.22</v>
      </c>
      <c r="U365" s="54">
        <v>-50</v>
      </c>
    </row>
    <row r="366" spans="2:21" x14ac:dyDescent="0.3">
      <c r="B366" s="54">
        <v>-40</v>
      </c>
      <c r="C366" s="54">
        <f t="shared" si="23"/>
        <v>233.14999999999998</v>
      </c>
      <c r="D366" s="54">
        <v>0.70652999999999999</v>
      </c>
      <c r="E366" s="54">
        <v>1269.7</v>
      </c>
      <c r="F366" s="54">
        <v>3.3360000000000001E-2</v>
      </c>
      <c r="G366" s="54">
        <v>139.02000000000001</v>
      </c>
      <c r="H366" s="54">
        <v>338.04</v>
      </c>
      <c r="I366" s="54">
        <v>0.76549999999999996</v>
      </c>
      <c r="J366" s="54">
        <v>1.6191</v>
      </c>
      <c r="K366" s="54">
        <v>1.371</v>
      </c>
      <c r="L366" s="54">
        <v>0.94899999999999995</v>
      </c>
      <c r="M366" s="54">
        <v>1.4219999999999999</v>
      </c>
      <c r="N366" s="54">
        <v>591</v>
      </c>
      <c r="O366" s="54">
        <v>166.4</v>
      </c>
      <c r="P366" s="54">
        <v>166</v>
      </c>
      <c r="Q366" s="54">
        <v>11.8</v>
      </c>
      <c r="R366" s="54">
        <v>104.3</v>
      </c>
      <c r="S366" s="54">
        <v>11.24</v>
      </c>
      <c r="T366" s="54">
        <v>9.36</v>
      </c>
      <c r="U366" s="54">
        <v>-40</v>
      </c>
    </row>
    <row r="367" spans="2:21" x14ac:dyDescent="0.3">
      <c r="B367" s="54">
        <v>-30</v>
      </c>
      <c r="C367" s="54">
        <f t="shared" si="23"/>
        <v>243.14999999999998</v>
      </c>
      <c r="D367" s="54">
        <v>1.0074000000000001</v>
      </c>
      <c r="E367" s="54">
        <v>1220.5</v>
      </c>
      <c r="F367" s="54">
        <v>2.3279999999999999E-2</v>
      </c>
      <c r="G367" s="54">
        <v>153.03</v>
      </c>
      <c r="H367" s="54">
        <v>339.82</v>
      </c>
      <c r="I367" s="54">
        <v>0.82330000000000003</v>
      </c>
      <c r="J367" s="54">
        <v>1.5914999999999999</v>
      </c>
      <c r="K367" s="54">
        <v>1.4319999999999999</v>
      </c>
      <c r="L367" s="54">
        <v>1.048</v>
      </c>
      <c r="M367" s="54">
        <v>1.49</v>
      </c>
      <c r="N367" s="54">
        <v>534</v>
      </c>
      <c r="O367" s="54">
        <v>164.4</v>
      </c>
      <c r="P367" s="54">
        <v>144.9</v>
      </c>
      <c r="Q367" s="54">
        <v>12.42</v>
      </c>
      <c r="R367" s="54">
        <v>98</v>
      </c>
      <c r="S367" s="54">
        <v>12.33</v>
      </c>
      <c r="T367" s="54">
        <v>7.58</v>
      </c>
      <c r="U367" s="54">
        <v>-30</v>
      </c>
    </row>
    <row r="368" spans="2:21" x14ac:dyDescent="0.3">
      <c r="B368" s="54">
        <v>-20</v>
      </c>
      <c r="C368" s="54">
        <f t="shared" si="23"/>
        <v>253.14999999999998</v>
      </c>
      <c r="D368" s="54">
        <v>1.3953</v>
      </c>
      <c r="E368" s="54">
        <v>1166.5999999999999</v>
      </c>
      <c r="F368" s="54">
        <v>1.651E-2</v>
      </c>
      <c r="G368" s="54">
        <v>167.68</v>
      </c>
      <c r="H368" s="54">
        <v>340.62</v>
      </c>
      <c r="I368" s="54">
        <v>0.88100000000000001</v>
      </c>
      <c r="J368" s="54">
        <v>1.5642</v>
      </c>
      <c r="K368" s="54">
        <v>1.5169999999999999</v>
      </c>
      <c r="L368" s="54">
        <v>1.1819999999999999</v>
      </c>
      <c r="M368" s="54">
        <v>1.593</v>
      </c>
      <c r="N368" s="54">
        <v>474</v>
      </c>
      <c r="O368" s="54">
        <v>161.30000000000001</v>
      </c>
      <c r="P368" s="54">
        <v>126.1</v>
      </c>
      <c r="Q368" s="54">
        <v>13.1</v>
      </c>
      <c r="R368" s="54">
        <v>91.8</v>
      </c>
      <c r="S368" s="54">
        <v>13.63</v>
      </c>
      <c r="T368" s="54">
        <v>5.88</v>
      </c>
      <c r="U368" s="54">
        <v>-20</v>
      </c>
    </row>
    <row r="369" spans="2:21" x14ac:dyDescent="0.3">
      <c r="B369" s="54">
        <v>-10</v>
      </c>
      <c r="C369" s="54">
        <f t="shared" si="23"/>
        <v>263.14999999999998</v>
      </c>
      <c r="D369" s="54">
        <v>1.8853</v>
      </c>
      <c r="E369" s="54">
        <v>1105.9000000000001</v>
      </c>
      <c r="F369" s="54">
        <v>1.1809999999999999E-2</v>
      </c>
      <c r="G369" s="54">
        <v>183.21</v>
      </c>
      <c r="H369" s="54">
        <v>340.09</v>
      </c>
      <c r="I369" s="54">
        <v>0.9395</v>
      </c>
      <c r="J369" s="54">
        <v>1.5357000000000001</v>
      </c>
      <c r="K369" s="54">
        <v>1.643</v>
      </c>
      <c r="L369" s="54">
        <v>1.38</v>
      </c>
      <c r="M369" s="54">
        <v>1.7589999999999999</v>
      </c>
      <c r="N369" s="54">
        <v>411</v>
      </c>
      <c r="O369" s="54">
        <v>156.9</v>
      </c>
      <c r="P369" s="54">
        <v>108.9</v>
      </c>
      <c r="Q369" s="54">
        <v>13.9</v>
      </c>
      <c r="R369" s="54">
        <v>85.4</v>
      </c>
      <c r="S369" s="54">
        <v>15.23</v>
      </c>
      <c r="T369" s="54">
        <v>4.29</v>
      </c>
      <c r="U369" s="54">
        <v>-10</v>
      </c>
    </row>
    <row r="370" spans="2:21" x14ac:dyDescent="0.3">
      <c r="B370" s="54">
        <v>0</v>
      </c>
      <c r="C370" s="54">
        <f t="shared" si="23"/>
        <v>273.14999999999998</v>
      </c>
      <c r="D370" s="54">
        <v>2.4946999999999999</v>
      </c>
      <c r="E370" s="54">
        <v>1035.0999999999999</v>
      </c>
      <c r="F370" s="54">
        <v>8.43E-3</v>
      </c>
      <c r="G370" s="54">
        <v>200</v>
      </c>
      <c r="H370" s="54">
        <v>337.64</v>
      </c>
      <c r="I370" s="54">
        <v>1</v>
      </c>
      <c r="J370" s="54">
        <v>1.5039</v>
      </c>
      <c r="K370" s="54">
        <v>1.853</v>
      </c>
      <c r="L370" s="54">
        <v>1.7150000000000001</v>
      </c>
      <c r="M370" s="54">
        <v>2.0609999999999999</v>
      </c>
      <c r="N370" s="54">
        <v>345</v>
      </c>
      <c r="O370" s="54">
        <v>151</v>
      </c>
      <c r="P370" s="54">
        <v>92.5</v>
      </c>
      <c r="Q370" s="54">
        <v>14.94</v>
      </c>
      <c r="R370" s="54">
        <v>78.5</v>
      </c>
      <c r="S370" s="54">
        <v>17.29</v>
      </c>
      <c r="T370" s="54">
        <v>2.83</v>
      </c>
      <c r="U370" s="54">
        <v>0</v>
      </c>
    </row>
    <row r="371" spans="2:21" x14ac:dyDescent="0.3">
      <c r="B371" s="54">
        <v>10</v>
      </c>
      <c r="C371" s="54">
        <f t="shared" si="23"/>
        <v>283.14999999999998</v>
      </c>
      <c r="D371" s="54">
        <v>3.2437999999999998</v>
      </c>
      <c r="E371" s="54">
        <v>946.7</v>
      </c>
      <c r="F371" s="54">
        <v>5.8900000000000003E-3</v>
      </c>
      <c r="G371" s="54">
        <v>218.84</v>
      </c>
      <c r="H371" s="54">
        <v>332.01</v>
      </c>
      <c r="I371" s="54">
        <v>1.0649999999999999</v>
      </c>
      <c r="J371" s="54">
        <v>1.4646999999999999</v>
      </c>
      <c r="K371" s="54">
        <v>2.2999999999999998</v>
      </c>
      <c r="L371" s="54">
        <v>2.4409999999999998</v>
      </c>
      <c r="M371" s="54">
        <v>2.742</v>
      </c>
      <c r="N371" s="54">
        <v>274</v>
      </c>
      <c r="O371" s="54">
        <v>143.19999999999999</v>
      </c>
      <c r="P371" s="54">
        <v>76.2</v>
      </c>
      <c r="Q371" s="54">
        <v>16.47</v>
      </c>
      <c r="R371" s="54">
        <v>70.7</v>
      </c>
      <c r="S371" s="54">
        <v>20.2</v>
      </c>
      <c r="T371" s="54">
        <v>1.52</v>
      </c>
      <c r="U371" s="54">
        <v>10</v>
      </c>
    </row>
    <row r="372" spans="2:21" x14ac:dyDescent="0.3">
      <c r="B372" s="54">
        <v>20</v>
      </c>
      <c r="C372" s="54">
        <f t="shared" si="23"/>
        <v>293.14999999999998</v>
      </c>
      <c r="D372" s="54">
        <v>4.1609999999999996</v>
      </c>
      <c r="E372" s="54">
        <v>816.4</v>
      </c>
      <c r="F372" s="54">
        <v>3.81E-3</v>
      </c>
      <c r="G372" s="54">
        <v>242.36</v>
      </c>
      <c r="H372" s="54">
        <v>319.17</v>
      </c>
      <c r="I372" s="54">
        <v>1.143</v>
      </c>
      <c r="J372" s="54">
        <v>1.405</v>
      </c>
      <c r="K372" s="54">
        <v>4.13</v>
      </c>
      <c r="L372" s="54">
        <v>5.4290000000000003</v>
      </c>
      <c r="M372" s="54">
        <v>5.6020000000000003</v>
      </c>
      <c r="N372" s="54">
        <v>193</v>
      </c>
      <c r="O372" s="54">
        <v>132.5</v>
      </c>
      <c r="P372" s="54">
        <v>57.9</v>
      </c>
      <c r="Q372" s="54">
        <v>19.510000000000002</v>
      </c>
      <c r="R372" s="54">
        <v>60.2</v>
      </c>
      <c r="S372" s="54">
        <v>25.25</v>
      </c>
      <c r="T372" s="54">
        <v>0.44</v>
      </c>
      <c r="U372" s="54">
        <v>20</v>
      </c>
    </row>
    <row r="374" spans="2:21" ht="29.4" thickBot="1" x14ac:dyDescent="0.35">
      <c r="B374" s="81" t="s">
        <v>119</v>
      </c>
      <c r="D374" s="56"/>
    </row>
    <row r="375" spans="2:21" ht="15" thickBot="1" x14ac:dyDescent="0.35">
      <c r="G375" s="80" t="s">
        <v>92</v>
      </c>
      <c r="H375" s="78"/>
      <c r="I375" s="78" t="s">
        <v>95</v>
      </c>
      <c r="J375" s="78"/>
      <c r="K375" s="78" t="s">
        <v>96</v>
      </c>
      <c r="L375" s="78"/>
      <c r="M375" s="55"/>
      <c r="N375" s="78" t="s">
        <v>98</v>
      </c>
      <c r="O375" s="78"/>
      <c r="P375" s="78" t="s">
        <v>100</v>
      </c>
      <c r="Q375" s="78"/>
      <c r="R375" s="78" t="s">
        <v>101</v>
      </c>
      <c r="S375" s="79"/>
    </row>
    <row r="376" spans="2:21" ht="58.2" thickBot="1" x14ac:dyDescent="0.35">
      <c r="B376" s="52" t="s">
        <v>102</v>
      </c>
      <c r="C376" s="51" t="s">
        <v>41</v>
      </c>
      <c r="D376" s="51" t="s">
        <v>89</v>
      </c>
      <c r="E376" s="51" t="s">
        <v>90</v>
      </c>
      <c r="F376" s="51" t="s">
        <v>91</v>
      </c>
      <c r="G376" s="51" t="s">
        <v>93</v>
      </c>
      <c r="H376" s="51" t="s">
        <v>94</v>
      </c>
      <c r="I376" s="51" t="s">
        <v>93</v>
      </c>
      <c r="J376" s="51" t="s">
        <v>94</v>
      </c>
      <c r="K376" s="51" t="s">
        <v>93</v>
      </c>
      <c r="L376" s="51" t="s">
        <v>94</v>
      </c>
      <c r="M376" s="51" t="s">
        <v>97</v>
      </c>
      <c r="N376" s="51" t="s">
        <v>93</v>
      </c>
      <c r="O376" s="51" t="s">
        <v>94</v>
      </c>
      <c r="P376" s="51" t="s">
        <v>93</v>
      </c>
      <c r="Q376" s="51" t="s">
        <v>94</v>
      </c>
      <c r="R376" s="51" t="s">
        <v>93</v>
      </c>
      <c r="S376" s="51" t="s">
        <v>94</v>
      </c>
      <c r="T376" s="51" t="s">
        <v>99</v>
      </c>
      <c r="U376" s="53" t="s">
        <v>79</v>
      </c>
    </row>
    <row r="377" spans="2:21" x14ac:dyDescent="0.3">
      <c r="B377" s="54">
        <v>-136.81</v>
      </c>
      <c r="C377" s="54">
        <f>B377+273.15</f>
        <v>136.33999999999997</v>
      </c>
      <c r="D377" s="54">
        <v>5.0000000000000002E-5</v>
      </c>
      <c r="E377" s="54">
        <v>1429.3</v>
      </c>
      <c r="F377" s="54">
        <v>453.85</v>
      </c>
      <c r="G377" s="54">
        <v>-19.07</v>
      </c>
      <c r="H377" s="54">
        <v>444.31</v>
      </c>
      <c r="I377" s="54">
        <v>-0.105</v>
      </c>
      <c r="J377" s="54">
        <v>3.2936999999999999</v>
      </c>
      <c r="K377" s="54">
        <v>1.5920000000000001</v>
      </c>
      <c r="L377" s="54">
        <v>0.66</v>
      </c>
      <c r="M377" s="54">
        <v>1.321</v>
      </c>
      <c r="N377" s="54">
        <v>1414</v>
      </c>
      <c r="O377" s="54">
        <v>169.6</v>
      </c>
      <c r="P377" s="54">
        <v>1226</v>
      </c>
      <c r="Q377" s="54">
        <v>5.7</v>
      </c>
      <c r="R377" s="54">
        <v>242.9</v>
      </c>
      <c r="S377" s="54">
        <v>6.95</v>
      </c>
      <c r="T377" s="54">
        <v>39.01</v>
      </c>
      <c r="U377" s="54">
        <v>-136.81</v>
      </c>
    </row>
    <row r="378" spans="2:21" x14ac:dyDescent="0.3">
      <c r="B378" s="54">
        <v>-120</v>
      </c>
      <c r="C378" s="54">
        <f t="shared" ref="C378:C387" si="24">B378+273.15</f>
        <v>153.14999999999998</v>
      </c>
      <c r="D378" s="54">
        <v>4.8000000000000001E-4</v>
      </c>
      <c r="E378" s="54">
        <v>1388.4</v>
      </c>
      <c r="F378" s="54">
        <v>51.183999999999997</v>
      </c>
      <c r="G378" s="54">
        <v>7.52</v>
      </c>
      <c r="H378" s="54">
        <v>455.33</v>
      </c>
      <c r="I378" s="54">
        <v>7.9000000000000001E-2</v>
      </c>
      <c r="J378" s="54">
        <v>3.0030000000000001</v>
      </c>
      <c r="K378" s="54">
        <v>1.573</v>
      </c>
      <c r="L378" s="54">
        <v>0.67400000000000004</v>
      </c>
      <c r="M378" s="54">
        <v>1.3149999999999999</v>
      </c>
      <c r="N378" s="54">
        <v>1326</v>
      </c>
      <c r="O378" s="54">
        <v>179.2</v>
      </c>
      <c r="P378" s="54">
        <v>811.8</v>
      </c>
      <c r="Q378" s="54">
        <v>6.39</v>
      </c>
      <c r="R378" s="54">
        <v>236.1</v>
      </c>
      <c r="S378" s="54">
        <v>7.02</v>
      </c>
      <c r="T378" s="54">
        <v>35.229999999999997</v>
      </c>
      <c r="U378" s="54">
        <v>-120</v>
      </c>
    </row>
    <row r="379" spans="2:21" x14ac:dyDescent="0.3">
      <c r="B379" s="54">
        <v>-100</v>
      </c>
      <c r="C379" s="54">
        <f t="shared" si="24"/>
        <v>173.14999999999998</v>
      </c>
      <c r="D379" s="54">
        <v>3.81E-3</v>
      </c>
      <c r="E379" s="54">
        <v>1339</v>
      </c>
      <c r="F379" s="54">
        <v>7.2220000000000004</v>
      </c>
      <c r="G379" s="54">
        <v>38.83</v>
      </c>
      <c r="H379" s="54">
        <v>468.31</v>
      </c>
      <c r="I379" s="54">
        <v>0.27110000000000001</v>
      </c>
      <c r="J379" s="54">
        <v>2.7515000000000001</v>
      </c>
      <c r="K379" s="54">
        <v>1.56</v>
      </c>
      <c r="L379" s="54">
        <v>0.70299999999999996</v>
      </c>
      <c r="M379" s="54">
        <v>1.31</v>
      </c>
      <c r="N379" s="54">
        <v>1221</v>
      </c>
      <c r="O379" s="54">
        <v>189.5</v>
      </c>
      <c r="P379" s="54">
        <v>556.1</v>
      </c>
      <c r="Q379" s="54">
        <v>7.22</v>
      </c>
      <c r="R379" s="54">
        <v>224.3</v>
      </c>
      <c r="S379" s="54">
        <v>7.27</v>
      </c>
      <c r="T379" s="54">
        <v>30.83</v>
      </c>
      <c r="U379" s="54">
        <v>-100</v>
      </c>
    </row>
    <row r="380" spans="2:21" x14ac:dyDescent="0.3">
      <c r="B380" s="54">
        <v>-80</v>
      </c>
      <c r="C380" s="54">
        <f t="shared" si="24"/>
        <v>193.14999999999998</v>
      </c>
      <c r="D380" s="54">
        <v>1.865E-2</v>
      </c>
      <c r="E380" s="54">
        <v>1288.4000000000001</v>
      </c>
      <c r="F380" s="54">
        <v>1.6315999999999999</v>
      </c>
      <c r="G380" s="54">
        <v>70.02</v>
      </c>
      <c r="H380" s="54">
        <v>480.72</v>
      </c>
      <c r="I380" s="54">
        <v>0.4415</v>
      </c>
      <c r="J380" s="54">
        <v>2.5678999999999998</v>
      </c>
      <c r="K380" s="54">
        <v>1.5609999999999999</v>
      </c>
      <c r="L380" s="54">
        <v>0.754</v>
      </c>
      <c r="M380" s="54">
        <v>1.3109999999999999</v>
      </c>
      <c r="N380" s="54">
        <v>1118</v>
      </c>
      <c r="O380" s="54">
        <v>198.3</v>
      </c>
      <c r="P380" s="54">
        <v>406.4</v>
      </c>
      <c r="Q380" s="54">
        <v>8.06</v>
      </c>
      <c r="R380" s="54">
        <v>210</v>
      </c>
      <c r="S380" s="54">
        <v>7.68</v>
      </c>
      <c r="T380" s="54">
        <v>26.56</v>
      </c>
      <c r="U380" s="54">
        <v>-80</v>
      </c>
    </row>
    <row r="381" spans="2:21" x14ac:dyDescent="0.3">
      <c r="B381" s="54">
        <v>-60</v>
      </c>
      <c r="C381" s="54">
        <f t="shared" si="24"/>
        <v>213.14999999999998</v>
      </c>
      <c r="D381" s="54">
        <v>6.4960000000000004E-2</v>
      </c>
      <c r="E381" s="54">
        <v>1235.7</v>
      </c>
      <c r="F381" s="54">
        <v>0.50785999999999998</v>
      </c>
      <c r="G381" s="54">
        <v>101.38</v>
      </c>
      <c r="H381" s="54">
        <v>492.11</v>
      </c>
      <c r="I381" s="54">
        <v>0.5958</v>
      </c>
      <c r="J381" s="54">
        <v>2.4289000000000001</v>
      </c>
      <c r="K381" s="54">
        <v>1.5760000000000001</v>
      </c>
      <c r="L381" s="54">
        <v>0.83299999999999996</v>
      </c>
      <c r="M381" s="54">
        <v>1.32</v>
      </c>
      <c r="N381" s="54">
        <v>1014</v>
      </c>
      <c r="O381" s="54">
        <v>205.1</v>
      </c>
      <c r="P381" s="54">
        <v>308.2</v>
      </c>
      <c r="Q381" s="54">
        <v>8.91</v>
      </c>
      <c r="R381" s="54">
        <v>194.2</v>
      </c>
      <c r="S381" s="54">
        <v>8.2799999999999994</v>
      </c>
      <c r="T381" s="54">
        <v>22.42</v>
      </c>
      <c r="U381" s="54">
        <v>-60</v>
      </c>
    </row>
    <row r="382" spans="2:21" x14ac:dyDescent="0.3">
      <c r="B382" s="54">
        <v>-40</v>
      </c>
      <c r="C382" s="54">
        <f t="shared" si="24"/>
        <v>233.14999999999998</v>
      </c>
      <c r="D382" s="54">
        <v>0.17741000000000001</v>
      </c>
      <c r="E382" s="54">
        <v>1180.2</v>
      </c>
      <c r="F382" s="54">
        <v>0.19742999999999999</v>
      </c>
      <c r="G382" s="54">
        <v>133.22999999999999</v>
      </c>
      <c r="H382" s="54">
        <v>502.02</v>
      </c>
      <c r="I382" s="54">
        <v>0.73819999999999997</v>
      </c>
      <c r="J382" s="54">
        <v>2.3199999999999998</v>
      </c>
      <c r="K382" s="54">
        <v>1.6080000000000001</v>
      </c>
      <c r="L382" s="54">
        <v>0.94</v>
      </c>
      <c r="M382" s="54">
        <v>1.343</v>
      </c>
      <c r="N382" s="54">
        <v>910</v>
      </c>
      <c r="O382" s="54">
        <v>209.7</v>
      </c>
      <c r="P382" s="54">
        <v>239.4</v>
      </c>
      <c r="Q382" s="54">
        <v>9.75</v>
      </c>
      <c r="R382" s="54">
        <v>177.8</v>
      </c>
      <c r="S382" s="54">
        <v>9.1</v>
      </c>
      <c r="T382" s="54">
        <v>18.440000000000001</v>
      </c>
      <c r="U382" s="54">
        <v>-40</v>
      </c>
    </row>
    <row r="383" spans="2:21" x14ac:dyDescent="0.3">
      <c r="B383" s="54">
        <v>-20</v>
      </c>
      <c r="C383" s="54">
        <f t="shared" si="24"/>
        <v>253.14999999999998</v>
      </c>
      <c r="D383" s="54">
        <v>0.40575</v>
      </c>
      <c r="E383" s="54">
        <v>1120.5999999999999</v>
      </c>
      <c r="F383" s="54">
        <v>8.9630000000000001E-2</v>
      </c>
      <c r="G383" s="54">
        <v>165.94</v>
      </c>
      <c r="H383" s="54">
        <v>509.97</v>
      </c>
      <c r="I383" s="54">
        <v>0.872</v>
      </c>
      <c r="J383" s="54">
        <v>2.2309999999999999</v>
      </c>
      <c r="K383" s="54">
        <v>1.661</v>
      </c>
      <c r="L383" s="54">
        <v>1.075</v>
      </c>
      <c r="M383" s="54">
        <v>1.389</v>
      </c>
      <c r="N383" s="54">
        <v>805</v>
      </c>
      <c r="O383" s="54">
        <v>211.7</v>
      </c>
      <c r="P383" s="54">
        <v>188.9</v>
      </c>
      <c r="Q383" s="54">
        <v>10.61</v>
      </c>
      <c r="R383" s="54">
        <v>161.30000000000001</v>
      </c>
      <c r="S383" s="54">
        <v>10.19</v>
      </c>
      <c r="T383" s="54">
        <v>14.61</v>
      </c>
      <c r="U383" s="54">
        <v>-20</v>
      </c>
    </row>
    <row r="384" spans="2:21" x14ac:dyDescent="0.3">
      <c r="B384" s="54">
        <v>0</v>
      </c>
      <c r="C384" s="54">
        <f t="shared" si="24"/>
        <v>273.14999999999998</v>
      </c>
      <c r="D384" s="54">
        <v>0.81310000000000004</v>
      </c>
      <c r="E384" s="54">
        <v>1055.3</v>
      </c>
      <c r="F384" s="54">
        <v>4.5269999999999998E-2</v>
      </c>
      <c r="G384" s="54">
        <v>200</v>
      </c>
      <c r="H384" s="54">
        <v>515.29999999999995</v>
      </c>
      <c r="I384" s="54">
        <v>1</v>
      </c>
      <c r="J384" s="54">
        <v>2.1543000000000001</v>
      </c>
      <c r="K384" s="54">
        <v>1.7450000000000001</v>
      </c>
      <c r="L384" s="54">
        <v>1.2509999999999999</v>
      </c>
      <c r="M384" s="54">
        <v>1.47</v>
      </c>
      <c r="N384" s="54">
        <v>697</v>
      </c>
      <c r="O384" s="54">
        <v>210.5</v>
      </c>
      <c r="P384" s="54">
        <v>150.6</v>
      </c>
      <c r="Q384" s="54">
        <v>11.51</v>
      </c>
      <c r="R384" s="54">
        <v>145.30000000000001</v>
      </c>
      <c r="S384" s="54">
        <v>11.73</v>
      </c>
      <c r="T384" s="54">
        <v>10.99</v>
      </c>
      <c r="U384" s="54">
        <v>0</v>
      </c>
    </row>
    <row r="385" spans="2:21" x14ac:dyDescent="0.3">
      <c r="B385" s="54">
        <v>20</v>
      </c>
      <c r="C385" s="54">
        <f t="shared" si="24"/>
        <v>293.14999999999998</v>
      </c>
      <c r="D385" s="54">
        <v>1.4745999999999999</v>
      </c>
      <c r="E385" s="54">
        <v>981.4</v>
      </c>
      <c r="F385" s="54">
        <v>2.4479999999999998E-2</v>
      </c>
      <c r="G385" s="54">
        <v>236.12</v>
      </c>
      <c r="H385" s="54">
        <v>516.9</v>
      </c>
      <c r="I385" s="54">
        <v>1.1253</v>
      </c>
      <c r="J385" s="54">
        <v>2.0831</v>
      </c>
      <c r="K385" s="54">
        <v>1.8859999999999999</v>
      </c>
      <c r="L385" s="54">
        <v>1.514</v>
      </c>
      <c r="M385" s="54">
        <v>1.6220000000000001</v>
      </c>
      <c r="N385" s="54">
        <v>584</v>
      </c>
      <c r="O385" s="54">
        <v>205.6</v>
      </c>
      <c r="P385" s="54">
        <v>120.3</v>
      </c>
      <c r="Q385" s="54">
        <v>12.86</v>
      </c>
      <c r="R385" s="54">
        <v>129.69999999999999</v>
      </c>
      <c r="S385" s="54">
        <v>14.16</v>
      </c>
      <c r="T385" s="54">
        <v>7.59</v>
      </c>
      <c r="U385" s="54">
        <v>20</v>
      </c>
    </row>
    <row r="386" spans="2:21" x14ac:dyDescent="0.3">
      <c r="B386" s="54">
        <v>40</v>
      </c>
      <c r="C386" s="54">
        <f t="shared" si="24"/>
        <v>313.14999999999998</v>
      </c>
      <c r="D386" s="54">
        <v>2.4782999999999999</v>
      </c>
      <c r="E386" s="54">
        <v>893</v>
      </c>
      <c r="F386" s="54">
        <v>1.3650000000000001E-2</v>
      </c>
      <c r="G386" s="54">
        <v>275.61</v>
      </c>
      <c r="H386" s="54">
        <v>512.71</v>
      </c>
      <c r="I386" s="54">
        <v>1.252</v>
      </c>
      <c r="J386" s="54">
        <v>2.0091000000000001</v>
      </c>
      <c r="K386" s="54">
        <v>2.1629999999999998</v>
      </c>
      <c r="L386" s="54">
        <v>2.0009999999999999</v>
      </c>
      <c r="M386" s="54">
        <v>1.948</v>
      </c>
      <c r="N386" s="54">
        <v>461</v>
      </c>
      <c r="O386" s="54">
        <v>196.2</v>
      </c>
      <c r="P386" s="54">
        <v>94.9</v>
      </c>
      <c r="Q386" s="54">
        <v>14.44</v>
      </c>
      <c r="R386" s="54">
        <v>114.6</v>
      </c>
      <c r="S386" s="54">
        <v>18.649999999999999</v>
      </c>
      <c r="T386" s="54">
        <v>4.47</v>
      </c>
      <c r="U386" s="54">
        <v>40</v>
      </c>
    </row>
    <row r="387" spans="2:21" x14ac:dyDescent="0.3">
      <c r="B387" s="54">
        <v>60</v>
      </c>
      <c r="C387" s="54">
        <f t="shared" si="24"/>
        <v>333.15</v>
      </c>
      <c r="D387" s="54">
        <v>3.9331999999999998</v>
      </c>
      <c r="E387" s="54">
        <v>773.3</v>
      </c>
      <c r="F387" s="54">
        <v>7.4000000000000003E-3</v>
      </c>
      <c r="G387" s="54">
        <v>321.93</v>
      </c>
      <c r="H387" s="54">
        <v>497.44</v>
      </c>
      <c r="I387" s="54">
        <v>1.3897999999999999</v>
      </c>
      <c r="J387" s="54">
        <v>1.9166000000000001</v>
      </c>
      <c r="K387" s="54">
        <v>3.0009999999999999</v>
      </c>
      <c r="L387" s="54">
        <v>3.4409999999999998</v>
      </c>
      <c r="M387" s="54">
        <v>2.9870000000000001</v>
      </c>
      <c r="N387" s="54">
        <v>320</v>
      </c>
      <c r="O387" s="54">
        <v>180.4</v>
      </c>
      <c r="P387" s="54">
        <v>71.400000000000006</v>
      </c>
      <c r="Q387" s="54">
        <v>17.09</v>
      </c>
      <c r="R387" s="54">
        <v>99.4</v>
      </c>
      <c r="S387" s="54">
        <v>29.55</v>
      </c>
      <c r="T387" s="54">
        <v>1.76</v>
      </c>
      <c r="U387" s="54">
        <v>60</v>
      </c>
    </row>
    <row r="388" spans="2:21" x14ac:dyDescent="0.3">
      <c r="B388" s="54">
        <v>75</v>
      </c>
      <c r="C388" s="54">
        <f t="shared" ref="C388" si="25">B388+273.15</f>
        <v>348.15</v>
      </c>
      <c r="D388" s="54">
        <v>5.4168000000000003</v>
      </c>
      <c r="E388" s="54">
        <v>605.9</v>
      </c>
      <c r="F388" s="54">
        <v>3.9100000000000003E-3</v>
      </c>
      <c r="G388" s="54">
        <v>372.39</v>
      </c>
      <c r="H388" s="54">
        <v>461.72</v>
      </c>
      <c r="I388" s="54">
        <v>1.5314000000000001</v>
      </c>
      <c r="J388" s="54">
        <v>1.788</v>
      </c>
      <c r="K388" s="54">
        <v>10.130000000000001</v>
      </c>
      <c r="L388" s="54">
        <v>15.6</v>
      </c>
      <c r="M388" s="54">
        <v>11.72</v>
      </c>
      <c r="N388" s="54">
        <v>186</v>
      </c>
      <c r="O388" s="54">
        <v>159.6</v>
      </c>
      <c r="P388" s="54">
        <v>49.5</v>
      </c>
      <c r="Q388" s="54">
        <v>22.56</v>
      </c>
      <c r="R388" s="54">
        <v>91.5</v>
      </c>
      <c r="S388" s="54">
        <v>62.91</v>
      </c>
      <c r="T388" s="54">
        <v>0.19</v>
      </c>
      <c r="U388" s="54">
        <v>75</v>
      </c>
    </row>
    <row r="391" spans="2:21" ht="43.8" thickBot="1" x14ac:dyDescent="0.35">
      <c r="B391" s="81" t="s">
        <v>120</v>
      </c>
      <c r="C391" s="54" t="s">
        <v>121</v>
      </c>
      <c r="D391" s="56"/>
    </row>
    <row r="392" spans="2:21" ht="15" thickBot="1" x14ac:dyDescent="0.35">
      <c r="G392" s="80" t="s">
        <v>92</v>
      </c>
      <c r="H392" s="78"/>
      <c r="I392" s="78" t="s">
        <v>95</v>
      </c>
      <c r="J392" s="78"/>
      <c r="K392" s="78" t="s">
        <v>96</v>
      </c>
      <c r="L392" s="78"/>
      <c r="M392" s="55"/>
      <c r="N392" s="78" t="s">
        <v>98</v>
      </c>
      <c r="O392" s="78"/>
      <c r="P392" s="78" t="s">
        <v>100</v>
      </c>
      <c r="Q392" s="78"/>
      <c r="R392" s="78" t="s">
        <v>101</v>
      </c>
      <c r="S392" s="79"/>
    </row>
    <row r="393" spans="2:21" ht="58.8" customHeight="1" thickBot="1" x14ac:dyDescent="0.35">
      <c r="B393" s="52" t="s">
        <v>102</v>
      </c>
      <c r="C393" s="51" t="s">
        <v>41</v>
      </c>
      <c r="D393" s="51" t="s">
        <v>89</v>
      </c>
      <c r="E393" s="51" t="s">
        <v>90</v>
      </c>
      <c r="F393" s="51" t="s">
        <v>91</v>
      </c>
      <c r="G393" s="51" t="s">
        <v>93</v>
      </c>
      <c r="H393" s="51" t="s">
        <v>94</v>
      </c>
      <c r="I393" s="51" t="s">
        <v>93</v>
      </c>
      <c r="J393" s="51" t="s">
        <v>94</v>
      </c>
      <c r="K393" s="51" t="s">
        <v>93</v>
      </c>
      <c r="L393" s="51" t="s">
        <v>94</v>
      </c>
      <c r="M393" s="51" t="s">
        <v>97</v>
      </c>
      <c r="N393" s="51" t="s">
        <v>93</v>
      </c>
      <c r="O393" s="51" t="s">
        <v>94</v>
      </c>
      <c r="P393" s="51" t="s">
        <v>93</v>
      </c>
      <c r="Q393" s="51" t="s">
        <v>94</v>
      </c>
      <c r="R393" s="51" t="s">
        <v>93</v>
      </c>
      <c r="S393" s="51" t="s">
        <v>94</v>
      </c>
      <c r="T393" s="51" t="s">
        <v>99</v>
      </c>
      <c r="U393" s="53" t="s">
        <v>79</v>
      </c>
    </row>
    <row r="394" spans="2:21" x14ac:dyDescent="0.3">
      <c r="B394" s="54">
        <v>-103.3</v>
      </c>
      <c r="C394" s="54">
        <f>B394+273.15</f>
        <v>169.84999999999997</v>
      </c>
      <c r="D394" s="54">
        <v>3.8999999999999999E-4</v>
      </c>
      <c r="E394" s="54">
        <v>1591.1</v>
      </c>
      <c r="F394" s="54">
        <v>35.496000000000002</v>
      </c>
      <c r="G394" s="54">
        <v>71.459999999999994</v>
      </c>
      <c r="H394" s="54">
        <v>334.94</v>
      </c>
      <c r="I394" s="54">
        <v>0.41260000000000002</v>
      </c>
      <c r="J394" s="54">
        <v>1.9639</v>
      </c>
      <c r="K394" s="54">
        <v>1.1839999999999999</v>
      </c>
      <c r="L394" s="54">
        <v>0.58499999999999996</v>
      </c>
      <c r="M394" s="54">
        <v>1.1639999999999999</v>
      </c>
      <c r="N394" s="54">
        <v>1120</v>
      </c>
      <c r="O394" s="54">
        <v>126.8</v>
      </c>
      <c r="P394" s="54">
        <v>2175</v>
      </c>
      <c r="Q394" s="54">
        <v>6.46</v>
      </c>
      <c r="R394" s="54">
        <v>145.19999999999999</v>
      </c>
      <c r="S394" s="54">
        <v>3.08</v>
      </c>
      <c r="T394" s="54">
        <v>28.07</v>
      </c>
      <c r="U394" s="54">
        <v>-103.3</v>
      </c>
    </row>
    <row r="395" spans="2:21" x14ac:dyDescent="0.3">
      <c r="B395" s="54">
        <v>-80</v>
      </c>
      <c r="C395" s="54">
        <f t="shared" ref="C395:C403" si="26">B395+273.15</f>
        <v>193.14999999999998</v>
      </c>
      <c r="D395" s="54">
        <v>3.6700000000000001E-3</v>
      </c>
      <c r="E395" s="54">
        <v>1529</v>
      </c>
      <c r="F395" s="54">
        <v>4.2682000000000002</v>
      </c>
      <c r="G395" s="54">
        <v>99.16</v>
      </c>
      <c r="H395" s="54">
        <v>348.83</v>
      </c>
      <c r="I395" s="54">
        <v>0.56540000000000001</v>
      </c>
      <c r="J395" s="54">
        <v>1.8580000000000001</v>
      </c>
      <c r="K395" s="54">
        <v>1.198</v>
      </c>
      <c r="L395" s="54">
        <v>0.64200000000000002</v>
      </c>
      <c r="M395" s="54">
        <v>1.151</v>
      </c>
      <c r="N395" s="54">
        <v>1002</v>
      </c>
      <c r="O395" s="54">
        <v>134</v>
      </c>
      <c r="P395" s="54">
        <v>1018</v>
      </c>
      <c r="Q395" s="54">
        <v>7.46</v>
      </c>
      <c r="R395" s="54">
        <v>131.5</v>
      </c>
      <c r="S395" s="54">
        <v>4.95</v>
      </c>
      <c r="T395" s="54">
        <v>24.1</v>
      </c>
      <c r="U395" s="54">
        <v>-80</v>
      </c>
    </row>
    <row r="396" spans="2:21" x14ac:dyDescent="0.3">
      <c r="B396" s="54">
        <v>-60</v>
      </c>
      <c r="C396" s="54">
        <f t="shared" si="26"/>
        <v>213.14999999999998</v>
      </c>
      <c r="D396" s="54">
        <v>1.5910000000000001E-2</v>
      </c>
      <c r="E396" s="54">
        <v>1474.3</v>
      </c>
      <c r="F396" s="54">
        <v>1.079</v>
      </c>
      <c r="G396" s="54">
        <v>123.36</v>
      </c>
      <c r="H396" s="54">
        <v>361.31</v>
      </c>
      <c r="I396" s="54">
        <v>0.68459999999999999</v>
      </c>
      <c r="J396" s="54">
        <v>1.8009999999999999</v>
      </c>
      <c r="K396" s="54">
        <v>1.2230000000000001</v>
      </c>
      <c r="L396" s="54">
        <v>0.69199999999999995</v>
      </c>
      <c r="M396" s="54">
        <v>1.1459999999999999</v>
      </c>
      <c r="N396" s="54">
        <v>903</v>
      </c>
      <c r="O396" s="54">
        <v>139.4</v>
      </c>
      <c r="P396" s="54">
        <v>663.1</v>
      </c>
      <c r="Q396" s="54">
        <v>8.3000000000000007</v>
      </c>
      <c r="R396" s="54">
        <v>120.7</v>
      </c>
      <c r="S396" s="54">
        <v>6.56</v>
      </c>
      <c r="T396" s="54">
        <v>20.8</v>
      </c>
      <c r="U396" s="54">
        <v>-60</v>
      </c>
    </row>
    <row r="397" spans="2:21" x14ac:dyDescent="0.3">
      <c r="B397" s="54">
        <v>-40</v>
      </c>
      <c r="C397" s="54">
        <f t="shared" si="26"/>
        <v>233.14999999999998</v>
      </c>
      <c r="D397" s="54">
        <v>5.1209999999999999E-2</v>
      </c>
      <c r="E397" s="54">
        <v>1417.7</v>
      </c>
      <c r="F397" s="54">
        <v>0.36108000000000001</v>
      </c>
      <c r="G397" s="54">
        <v>148.13999999999999</v>
      </c>
      <c r="H397" s="54">
        <v>374</v>
      </c>
      <c r="I397" s="54">
        <v>0.79559999999999997</v>
      </c>
      <c r="J397" s="54">
        <v>1.7643</v>
      </c>
      <c r="K397" s="54">
        <v>1.2549999999999999</v>
      </c>
      <c r="L397" s="54">
        <v>0.749</v>
      </c>
      <c r="M397" s="54">
        <v>1.1479999999999999</v>
      </c>
      <c r="N397" s="54">
        <v>807</v>
      </c>
      <c r="O397" s="54">
        <v>143.6</v>
      </c>
      <c r="P397" s="54">
        <v>472.2</v>
      </c>
      <c r="Q397" s="54">
        <v>9.1199999999999992</v>
      </c>
      <c r="R397" s="54">
        <v>110.6</v>
      </c>
      <c r="S397" s="54">
        <v>8.17</v>
      </c>
      <c r="T397" s="54">
        <v>17.600000000000001</v>
      </c>
      <c r="U397" s="54">
        <v>-40</v>
      </c>
    </row>
    <row r="398" spans="2:21" x14ac:dyDescent="0.3">
      <c r="B398" s="54">
        <v>-20</v>
      </c>
      <c r="C398" s="54">
        <f t="shared" si="26"/>
        <v>253.14999999999998</v>
      </c>
      <c r="D398" s="54">
        <v>0.13272999999999999</v>
      </c>
      <c r="E398" s="54">
        <v>1358.3</v>
      </c>
      <c r="F398" s="54">
        <v>0.14738999999999999</v>
      </c>
      <c r="G398" s="54">
        <v>173.64</v>
      </c>
      <c r="H398" s="54">
        <v>386.55</v>
      </c>
      <c r="I398" s="54">
        <v>0.9002</v>
      </c>
      <c r="J398" s="54">
        <v>1.7413000000000001</v>
      </c>
      <c r="K398" s="54">
        <v>1.2929999999999999</v>
      </c>
      <c r="L398" s="54">
        <v>0.81599999999999995</v>
      </c>
      <c r="M398" s="54">
        <v>1.1579999999999999</v>
      </c>
      <c r="N398" s="54">
        <v>714</v>
      </c>
      <c r="O398" s="54">
        <v>146.30000000000001</v>
      </c>
      <c r="P398" s="54">
        <v>353</v>
      </c>
      <c r="Q398" s="54">
        <v>9.92</v>
      </c>
      <c r="R398" s="54">
        <v>101.1</v>
      </c>
      <c r="S398" s="54">
        <v>9.82</v>
      </c>
      <c r="T398" s="54">
        <v>14.51</v>
      </c>
      <c r="U398" s="54">
        <v>-20</v>
      </c>
    </row>
    <row r="399" spans="2:21" x14ac:dyDescent="0.3">
      <c r="B399" s="54">
        <v>0</v>
      </c>
      <c r="C399" s="54">
        <f t="shared" si="26"/>
        <v>273.14999999999998</v>
      </c>
      <c r="D399" s="54">
        <v>0.2928</v>
      </c>
      <c r="E399" s="54">
        <v>1294.8</v>
      </c>
      <c r="F399" s="54">
        <v>6.9309999999999997E-2</v>
      </c>
      <c r="G399" s="54">
        <v>200</v>
      </c>
      <c r="H399" s="54">
        <v>398.6</v>
      </c>
      <c r="I399" s="54">
        <v>1</v>
      </c>
      <c r="J399" s="54">
        <v>1.7271000000000001</v>
      </c>
      <c r="K399" s="54">
        <v>1.341</v>
      </c>
      <c r="L399" s="54">
        <v>0.89700000000000002</v>
      </c>
      <c r="M399" s="54">
        <v>1.179</v>
      </c>
      <c r="N399" s="54">
        <v>622</v>
      </c>
      <c r="O399" s="54">
        <v>146.9</v>
      </c>
      <c r="P399" s="54">
        <v>271.10000000000002</v>
      </c>
      <c r="Q399" s="54">
        <v>10.73</v>
      </c>
      <c r="R399" s="54">
        <v>92</v>
      </c>
      <c r="S399" s="54">
        <v>11.51</v>
      </c>
      <c r="T399" s="54">
        <v>11.56</v>
      </c>
      <c r="U399" s="54">
        <v>0</v>
      </c>
    </row>
    <row r="400" spans="2:21" x14ac:dyDescent="0.3">
      <c r="B400" s="54">
        <v>20</v>
      </c>
      <c r="C400" s="54">
        <f t="shared" si="26"/>
        <v>293.14999999999998</v>
      </c>
      <c r="D400" s="54">
        <v>0.57171000000000005</v>
      </c>
      <c r="E400" s="54">
        <v>1225.3</v>
      </c>
      <c r="F400" s="54">
        <v>3.5999999999999997E-2</v>
      </c>
      <c r="G400" s="54">
        <v>227.47</v>
      </c>
      <c r="H400" s="54">
        <v>409.75</v>
      </c>
      <c r="I400" s="54">
        <v>1.0962000000000001</v>
      </c>
      <c r="J400" s="54">
        <v>1.718</v>
      </c>
      <c r="K400" s="54">
        <v>1.405</v>
      </c>
      <c r="L400" s="54">
        <v>1.0009999999999999</v>
      </c>
      <c r="M400" s="54">
        <v>1.2190000000000001</v>
      </c>
      <c r="N400" s="54">
        <v>530</v>
      </c>
      <c r="O400" s="54">
        <v>145.1</v>
      </c>
      <c r="P400" s="54">
        <v>210.7</v>
      </c>
      <c r="Q400" s="54">
        <v>11.58</v>
      </c>
      <c r="R400" s="54">
        <v>83.3</v>
      </c>
      <c r="S400" s="54">
        <v>13.33</v>
      </c>
      <c r="T400" s="54">
        <v>8.76</v>
      </c>
      <c r="U400" s="54">
        <v>20</v>
      </c>
    </row>
    <row r="401" spans="2:21" x14ac:dyDescent="0.3">
      <c r="B401" s="54">
        <v>40</v>
      </c>
      <c r="C401" s="54">
        <f t="shared" si="26"/>
        <v>313.14999999999998</v>
      </c>
      <c r="D401" s="54">
        <v>1.0165999999999999</v>
      </c>
      <c r="E401" s="54">
        <v>1146.7</v>
      </c>
      <c r="F401" s="54">
        <v>1.9970000000000002E-2</v>
      </c>
      <c r="G401" s="54">
        <v>256.41000000000003</v>
      </c>
      <c r="H401" s="54">
        <v>419.43</v>
      </c>
      <c r="I401" s="54">
        <v>1.1904999999999999</v>
      </c>
      <c r="J401" s="54">
        <v>1.7111000000000001</v>
      </c>
      <c r="K401" s="54">
        <v>1.498</v>
      </c>
      <c r="L401" s="54">
        <v>1.145</v>
      </c>
      <c r="M401" s="54">
        <v>1.292</v>
      </c>
      <c r="N401" s="54">
        <v>436</v>
      </c>
      <c r="O401" s="54">
        <v>140.30000000000001</v>
      </c>
      <c r="P401" s="54">
        <v>163.4</v>
      </c>
      <c r="Q401" s="54">
        <v>12.55</v>
      </c>
      <c r="R401" s="54">
        <v>74.7</v>
      </c>
      <c r="S401" s="54">
        <v>15.44</v>
      </c>
      <c r="T401" s="54">
        <v>6.13</v>
      </c>
      <c r="U401" s="54">
        <v>40</v>
      </c>
    </row>
    <row r="402" spans="2:21" x14ac:dyDescent="0.3">
      <c r="B402" s="54">
        <v>60</v>
      </c>
      <c r="C402" s="54">
        <f t="shared" si="26"/>
        <v>333.15</v>
      </c>
      <c r="D402" s="54">
        <v>1.6818</v>
      </c>
      <c r="E402" s="54">
        <v>1052.9000000000001</v>
      </c>
      <c r="F402" s="54">
        <v>1.1440000000000001E-2</v>
      </c>
      <c r="G402" s="54">
        <v>287.5</v>
      </c>
      <c r="H402" s="54">
        <v>426.63</v>
      </c>
      <c r="I402" s="54">
        <v>1.2847999999999999</v>
      </c>
      <c r="J402" s="54">
        <v>1.7023999999999999</v>
      </c>
      <c r="K402" s="54">
        <v>1.66</v>
      </c>
      <c r="L402" s="54">
        <v>1.387</v>
      </c>
      <c r="M402" s="54">
        <v>1.448</v>
      </c>
      <c r="N402" s="54">
        <v>340</v>
      </c>
      <c r="O402" s="54">
        <v>131.69999999999999</v>
      </c>
      <c r="P402" s="54">
        <v>124.2</v>
      </c>
      <c r="Q402" s="54">
        <v>13.79</v>
      </c>
      <c r="R402" s="54">
        <v>66.099999999999994</v>
      </c>
      <c r="S402" s="54">
        <v>18.309999999999999</v>
      </c>
      <c r="T402" s="54">
        <v>3.72</v>
      </c>
      <c r="U402" s="54">
        <v>60</v>
      </c>
    </row>
    <row r="403" spans="2:21" x14ac:dyDescent="0.3">
      <c r="B403" s="54">
        <v>80</v>
      </c>
      <c r="C403" s="54">
        <f t="shared" si="26"/>
        <v>353.15</v>
      </c>
      <c r="D403" s="54">
        <v>2.6332</v>
      </c>
      <c r="E403" s="54">
        <v>928.2</v>
      </c>
      <c r="F403" s="54">
        <v>6.45E-3</v>
      </c>
      <c r="G403" s="54">
        <v>322.39</v>
      </c>
      <c r="H403" s="54">
        <v>428.81</v>
      </c>
      <c r="I403" s="54">
        <v>1.3835999999999999</v>
      </c>
      <c r="J403" s="54">
        <v>1.6850000000000001</v>
      </c>
      <c r="K403" s="54">
        <v>2.0649999999999999</v>
      </c>
      <c r="L403" s="54">
        <v>2.012</v>
      </c>
      <c r="M403" s="54">
        <v>1.9239999999999999</v>
      </c>
      <c r="N403" s="54">
        <v>237</v>
      </c>
      <c r="O403" s="54">
        <v>117.7</v>
      </c>
      <c r="P403" s="54">
        <v>89</v>
      </c>
      <c r="Q403" s="54">
        <v>15.84</v>
      </c>
      <c r="R403" s="54">
        <v>57.2</v>
      </c>
      <c r="S403" s="54">
        <v>23.72</v>
      </c>
      <c r="T403" s="54">
        <v>1.6</v>
      </c>
      <c r="U403" s="54">
        <v>80</v>
      </c>
    </row>
    <row r="404" spans="2:21" x14ac:dyDescent="0.3">
      <c r="B404" s="54">
        <v>100</v>
      </c>
      <c r="C404" s="54">
        <f t="shared" ref="C404" si="27">B404+273.15</f>
        <v>373.15</v>
      </c>
      <c r="D404" s="54">
        <v>3.9723999999999999</v>
      </c>
      <c r="E404" s="54">
        <v>651.20000000000005</v>
      </c>
      <c r="F404" s="54">
        <v>2.6800000000000001E-3</v>
      </c>
      <c r="G404" s="54">
        <v>373.3</v>
      </c>
      <c r="H404" s="54">
        <v>407.68</v>
      </c>
      <c r="I404" s="54">
        <v>1.5187999999999999</v>
      </c>
      <c r="J404" s="54">
        <v>1.6109</v>
      </c>
      <c r="K404" s="54">
        <v>17.59</v>
      </c>
      <c r="L404" s="54">
        <v>25.35</v>
      </c>
      <c r="M404" s="54">
        <v>20.81</v>
      </c>
      <c r="N404" s="54">
        <v>101</v>
      </c>
      <c r="O404" s="54">
        <v>94</v>
      </c>
      <c r="P404" s="54">
        <v>45.1</v>
      </c>
      <c r="Q404" s="54">
        <v>24.21</v>
      </c>
      <c r="R404" s="54">
        <v>59.9</v>
      </c>
      <c r="S404" s="54">
        <v>60.58</v>
      </c>
      <c r="T404" s="54">
        <v>0.04</v>
      </c>
      <c r="U404" s="54">
        <v>100</v>
      </c>
    </row>
    <row r="407" spans="2:21" ht="29.4" thickBot="1" x14ac:dyDescent="0.35">
      <c r="B407" s="81" t="s">
        <v>123</v>
      </c>
      <c r="C407" s="54" t="s">
        <v>122</v>
      </c>
      <c r="D407" s="56"/>
    </row>
    <row r="408" spans="2:21" ht="15" thickBot="1" x14ac:dyDescent="0.35">
      <c r="G408" s="80" t="s">
        <v>92</v>
      </c>
      <c r="H408" s="78"/>
      <c r="I408" s="78" t="s">
        <v>95</v>
      </c>
      <c r="J408" s="78"/>
      <c r="K408" s="78" t="s">
        <v>96</v>
      </c>
      <c r="L408" s="78"/>
      <c r="M408" s="55"/>
      <c r="N408" s="78" t="s">
        <v>98</v>
      </c>
      <c r="O408" s="78"/>
      <c r="P408" s="78" t="s">
        <v>100</v>
      </c>
      <c r="Q408" s="78"/>
      <c r="R408" s="78" t="s">
        <v>101</v>
      </c>
      <c r="S408" s="79"/>
    </row>
    <row r="409" spans="2:21" ht="58.2" thickBot="1" x14ac:dyDescent="0.35">
      <c r="B409" s="52" t="s">
        <v>102</v>
      </c>
      <c r="C409" s="51" t="s">
        <v>41</v>
      </c>
      <c r="D409" s="51" t="s">
        <v>89</v>
      </c>
      <c r="E409" s="51" t="s">
        <v>90</v>
      </c>
      <c r="F409" s="51" t="s">
        <v>91</v>
      </c>
      <c r="G409" s="51" t="s">
        <v>93</v>
      </c>
      <c r="H409" s="51" t="s">
        <v>94</v>
      </c>
      <c r="I409" s="51" t="s">
        <v>93</v>
      </c>
      <c r="J409" s="51" t="s">
        <v>94</v>
      </c>
      <c r="K409" s="51" t="s">
        <v>93</v>
      </c>
      <c r="L409" s="51" t="s">
        <v>94</v>
      </c>
      <c r="M409" s="51" t="s">
        <v>97</v>
      </c>
      <c r="N409" s="51" t="s">
        <v>93</v>
      </c>
      <c r="O409" s="51" t="s">
        <v>94</v>
      </c>
      <c r="P409" s="51" t="s">
        <v>93</v>
      </c>
      <c r="Q409" s="51" t="s">
        <v>94</v>
      </c>
      <c r="R409" s="51" t="s">
        <v>93</v>
      </c>
      <c r="S409" s="51" t="s">
        <v>94</v>
      </c>
      <c r="T409" s="51" t="s">
        <v>99</v>
      </c>
      <c r="U409" s="53" t="s">
        <v>79</v>
      </c>
    </row>
    <row r="410" spans="2:21" x14ac:dyDescent="0.3">
      <c r="B410" s="54">
        <v>-80</v>
      </c>
      <c r="C410" s="54">
        <f>B410+273.15</f>
        <v>193.14999999999998</v>
      </c>
      <c r="D410" s="54">
        <v>1.2999999999999999E-4</v>
      </c>
      <c r="E410" s="54">
        <v>1709.6</v>
      </c>
      <c r="F410" s="54">
        <v>83.667000000000002</v>
      </c>
      <c r="G410" s="54">
        <v>123.92</v>
      </c>
      <c r="H410" s="54">
        <v>335.98</v>
      </c>
      <c r="I410" s="54">
        <v>0.67120000000000002</v>
      </c>
      <c r="J410" s="54">
        <v>1.7690999999999999</v>
      </c>
      <c r="K410" s="54">
        <v>0.92400000000000004</v>
      </c>
      <c r="L410" s="54">
        <v>0.52</v>
      </c>
      <c r="M410" s="54">
        <v>1.117</v>
      </c>
      <c r="N410" s="54">
        <v>1133</v>
      </c>
      <c r="O410" s="54">
        <v>108.3</v>
      </c>
      <c r="P410" s="54">
        <v>2093</v>
      </c>
      <c r="Q410" s="54">
        <v>6.68</v>
      </c>
      <c r="R410" s="54">
        <v>107.4</v>
      </c>
      <c r="S410" s="54">
        <v>3.22</v>
      </c>
      <c r="T410" s="54">
        <v>28.42</v>
      </c>
      <c r="U410" s="54">
        <v>-80</v>
      </c>
    </row>
    <row r="411" spans="2:21" x14ac:dyDescent="0.3">
      <c r="B411" s="54">
        <v>-60</v>
      </c>
      <c r="C411" s="54">
        <f t="shared" ref="C411:C421" si="28">B411+273.15</f>
        <v>213.14999999999998</v>
      </c>
      <c r="D411" s="54">
        <v>8.0999999999999996E-4</v>
      </c>
      <c r="E411" s="54">
        <v>1665.1</v>
      </c>
      <c r="F411" s="54">
        <v>14.333</v>
      </c>
      <c r="G411" s="54">
        <v>142.46</v>
      </c>
      <c r="H411" s="54">
        <v>346.66</v>
      </c>
      <c r="I411" s="54">
        <v>0.76249999999999996</v>
      </c>
      <c r="J411" s="54">
        <v>1.7205999999999999</v>
      </c>
      <c r="K411" s="54">
        <v>0.93200000000000005</v>
      </c>
      <c r="L411" s="54">
        <v>0.55300000000000005</v>
      </c>
      <c r="M411" s="54">
        <v>1.1100000000000001</v>
      </c>
      <c r="N411" s="54">
        <v>1049</v>
      </c>
      <c r="O411" s="54">
        <v>113.3</v>
      </c>
      <c r="P411" s="54">
        <v>1383</v>
      </c>
      <c r="Q411" s="54">
        <v>7.5</v>
      </c>
      <c r="R411" s="54">
        <v>102</v>
      </c>
      <c r="S411" s="54">
        <v>4.3499999999999996</v>
      </c>
      <c r="T411" s="54">
        <v>25.78</v>
      </c>
      <c r="U411" s="54">
        <v>-60</v>
      </c>
    </row>
    <row r="412" spans="2:21" x14ac:dyDescent="0.3">
      <c r="B412" s="54">
        <v>-40</v>
      </c>
      <c r="C412" s="54">
        <f t="shared" si="28"/>
        <v>233.14999999999998</v>
      </c>
      <c r="D412" s="54">
        <v>3.5799999999999998E-3</v>
      </c>
      <c r="E412" s="54">
        <v>1620</v>
      </c>
      <c r="F412" s="54">
        <v>3.5318999999999998</v>
      </c>
      <c r="G412" s="54">
        <v>161.25</v>
      </c>
      <c r="H412" s="54">
        <v>357.88</v>
      </c>
      <c r="I412" s="54">
        <v>0.8468</v>
      </c>
      <c r="J412" s="54">
        <v>1.6900999999999999</v>
      </c>
      <c r="K412" s="54">
        <v>0.94799999999999995</v>
      </c>
      <c r="L412" s="54">
        <v>0.58499999999999996</v>
      </c>
      <c r="M412" s="54">
        <v>1.105</v>
      </c>
      <c r="N412" s="54">
        <v>964</v>
      </c>
      <c r="O412" s="54">
        <v>117.9</v>
      </c>
      <c r="P412" s="54">
        <v>986.4</v>
      </c>
      <c r="Q412" s="54">
        <v>8.31</v>
      </c>
      <c r="R412" s="54">
        <v>96.1</v>
      </c>
      <c r="S412" s="54">
        <v>5.49</v>
      </c>
      <c r="T412" s="54">
        <v>23.19</v>
      </c>
      <c r="U412" s="54">
        <v>-40</v>
      </c>
    </row>
    <row r="413" spans="2:21" x14ac:dyDescent="0.3">
      <c r="B413" s="54">
        <v>-20</v>
      </c>
      <c r="C413" s="54">
        <f t="shared" si="28"/>
        <v>253.14999999999998</v>
      </c>
      <c r="D413" s="54">
        <v>1.2E-2</v>
      </c>
      <c r="E413" s="54">
        <v>1573.8</v>
      </c>
      <c r="F413" s="54">
        <v>1.1364000000000001</v>
      </c>
      <c r="G413" s="54">
        <v>180.41</v>
      </c>
      <c r="H413" s="54">
        <v>369.52</v>
      </c>
      <c r="I413" s="54">
        <v>0.92559999999999998</v>
      </c>
      <c r="J413" s="54">
        <v>1.6726000000000001</v>
      </c>
      <c r="K413" s="54">
        <v>0.96799999999999997</v>
      </c>
      <c r="L413" s="54">
        <v>0.61699999999999999</v>
      </c>
      <c r="M413" s="54">
        <v>1.1020000000000001</v>
      </c>
      <c r="N413" s="54">
        <v>881</v>
      </c>
      <c r="O413" s="54">
        <v>122</v>
      </c>
      <c r="P413" s="54">
        <v>735.4</v>
      </c>
      <c r="Q413" s="54">
        <v>9.09</v>
      </c>
      <c r="R413" s="54">
        <v>89.8</v>
      </c>
      <c r="S413" s="54">
        <v>6.61</v>
      </c>
      <c r="T413" s="54">
        <v>20.66</v>
      </c>
      <c r="U413" s="54">
        <v>-20</v>
      </c>
    </row>
    <row r="414" spans="2:21" x14ac:dyDescent="0.3">
      <c r="B414" s="54">
        <v>0</v>
      </c>
      <c r="C414" s="54">
        <f t="shared" si="28"/>
        <v>273.14999999999998</v>
      </c>
      <c r="D414" s="54">
        <v>3.2649999999999998E-2</v>
      </c>
      <c r="E414" s="54">
        <v>1526.1</v>
      </c>
      <c r="F414" s="54">
        <v>0.44608999999999999</v>
      </c>
      <c r="G414" s="54">
        <v>200</v>
      </c>
      <c r="H414" s="54">
        <v>381.44</v>
      </c>
      <c r="I414" s="54">
        <v>1</v>
      </c>
      <c r="J414" s="54">
        <v>1.6641999999999999</v>
      </c>
      <c r="K414" s="54">
        <v>0.99</v>
      </c>
      <c r="L414" s="54">
        <v>0.65100000000000002</v>
      </c>
      <c r="M414" s="54">
        <v>1.1020000000000001</v>
      </c>
      <c r="N414" s="54">
        <v>801</v>
      </c>
      <c r="O414" s="54">
        <v>125.4</v>
      </c>
      <c r="P414" s="54">
        <v>564.6</v>
      </c>
      <c r="Q414" s="54">
        <v>9.84</v>
      </c>
      <c r="R414" s="54">
        <v>83.7</v>
      </c>
      <c r="S414" s="54">
        <v>7.74</v>
      </c>
      <c r="T414" s="54">
        <v>18.18</v>
      </c>
      <c r="U414" s="54">
        <v>0</v>
      </c>
    </row>
    <row r="415" spans="2:21" x14ac:dyDescent="0.3">
      <c r="B415" s="54">
        <v>20</v>
      </c>
      <c r="C415" s="54">
        <f t="shared" si="28"/>
        <v>293.14999999999998</v>
      </c>
      <c r="D415" s="54">
        <v>7.5609999999999997E-2</v>
      </c>
      <c r="E415" s="54">
        <v>1476.6</v>
      </c>
      <c r="F415" s="54">
        <v>0.20338000000000001</v>
      </c>
      <c r="G415" s="54">
        <v>220.05</v>
      </c>
      <c r="H415" s="54">
        <v>393.49</v>
      </c>
      <c r="I415" s="54">
        <v>1.0707</v>
      </c>
      <c r="J415" s="54">
        <v>1.6624000000000001</v>
      </c>
      <c r="K415" s="54">
        <v>1.014</v>
      </c>
      <c r="L415" s="54">
        <v>0.68600000000000005</v>
      </c>
      <c r="M415" s="54">
        <v>1.1060000000000001</v>
      </c>
      <c r="N415" s="54">
        <v>723</v>
      </c>
      <c r="O415" s="54">
        <v>128</v>
      </c>
      <c r="P415" s="54">
        <v>442.6</v>
      </c>
      <c r="Q415" s="54">
        <v>10.56</v>
      </c>
      <c r="R415" s="54">
        <v>77.8</v>
      </c>
      <c r="S415" s="54">
        <v>8.89</v>
      </c>
      <c r="T415" s="54">
        <v>15.77</v>
      </c>
      <c r="U415" s="54">
        <v>20</v>
      </c>
    </row>
    <row r="416" spans="2:21" x14ac:dyDescent="0.3">
      <c r="B416" s="54">
        <v>40</v>
      </c>
      <c r="C416" s="54">
        <f t="shared" si="28"/>
        <v>313.14999999999998</v>
      </c>
      <c r="D416" s="54">
        <v>0.15447</v>
      </c>
      <c r="E416" s="54">
        <v>1424.8</v>
      </c>
      <c r="F416" s="54">
        <v>0.10385</v>
      </c>
      <c r="G416" s="54">
        <v>240.59</v>
      </c>
      <c r="H416" s="54">
        <v>405.54</v>
      </c>
      <c r="I416" s="54">
        <v>1.1383000000000001</v>
      </c>
      <c r="J416" s="54">
        <v>1.6651</v>
      </c>
      <c r="K416" s="54">
        <v>1.038</v>
      </c>
      <c r="L416" s="54">
        <v>0.72399999999999998</v>
      </c>
      <c r="M416" s="54">
        <v>1.113</v>
      </c>
      <c r="N416" s="54">
        <v>647</v>
      </c>
      <c r="O416" s="54">
        <v>129.5</v>
      </c>
      <c r="P416" s="54">
        <v>352.4</v>
      </c>
      <c r="Q416" s="54">
        <v>11.26</v>
      </c>
      <c r="R416" s="54">
        <v>72.400000000000006</v>
      </c>
      <c r="S416" s="54">
        <v>10.08</v>
      </c>
      <c r="T416" s="54">
        <v>13.43</v>
      </c>
      <c r="U416" s="54">
        <v>40</v>
      </c>
    </row>
    <row r="417" spans="2:21" x14ac:dyDescent="0.3">
      <c r="B417" s="54">
        <v>60</v>
      </c>
      <c r="C417" s="54">
        <f t="shared" si="28"/>
        <v>333.15</v>
      </c>
      <c r="D417" s="54">
        <v>0.28588999999999998</v>
      </c>
      <c r="E417" s="54">
        <v>1370</v>
      </c>
      <c r="F417" s="54">
        <v>5.7770000000000002E-2</v>
      </c>
      <c r="G417" s="54">
        <v>261.67</v>
      </c>
      <c r="H417" s="54">
        <v>417.4</v>
      </c>
      <c r="I417" s="54">
        <v>1.2033</v>
      </c>
      <c r="J417" s="54">
        <v>1.6707000000000001</v>
      </c>
      <c r="K417" s="54">
        <v>1.0660000000000001</v>
      </c>
      <c r="L417" s="54">
        <v>0.76700000000000002</v>
      </c>
      <c r="M417" s="54">
        <v>1.1259999999999999</v>
      </c>
      <c r="N417" s="54">
        <v>573</v>
      </c>
      <c r="O417" s="54">
        <v>129.6</v>
      </c>
      <c r="P417" s="54">
        <v>283.89999999999998</v>
      </c>
      <c r="Q417" s="54">
        <v>11.94</v>
      </c>
      <c r="R417" s="54">
        <v>67.3</v>
      </c>
      <c r="S417" s="54">
        <v>11.34</v>
      </c>
      <c r="T417" s="54">
        <v>11.16</v>
      </c>
      <c r="U417" s="54">
        <v>60</v>
      </c>
    </row>
    <row r="418" spans="2:21" x14ac:dyDescent="0.3">
      <c r="B418" s="54">
        <v>80</v>
      </c>
      <c r="C418" s="54">
        <f t="shared" si="28"/>
        <v>353.15</v>
      </c>
      <c r="D418" s="54">
        <v>0.48909000000000002</v>
      </c>
      <c r="E418" s="54">
        <v>1311.2</v>
      </c>
      <c r="F418" s="54">
        <v>3.4259999999999999E-2</v>
      </c>
      <c r="G418" s="54">
        <v>283.35000000000002</v>
      </c>
      <c r="H418" s="54">
        <v>428.89</v>
      </c>
      <c r="I418" s="54">
        <v>1.266</v>
      </c>
      <c r="J418" s="54">
        <v>1.6780999999999999</v>
      </c>
      <c r="K418" s="54">
        <v>1.1000000000000001</v>
      </c>
      <c r="L418" s="54">
        <v>0.81599999999999995</v>
      </c>
      <c r="M418" s="54">
        <v>1.147</v>
      </c>
      <c r="N418" s="54">
        <v>500</v>
      </c>
      <c r="O418" s="54">
        <v>128.30000000000001</v>
      </c>
      <c r="P418" s="54">
        <v>230.5</v>
      </c>
      <c r="Q418" s="54">
        <v>12.63</v>
      </c>
      <c r="R418" s="54">
        <v>62.6</v>
      </c>
      <c r="S418" s="54">
        <v>12.73</v>
      </c>
      <c r="T418" s="54">
        <v>8.9700000000000006</v>
      </c>
      <c r="U418" s="54">
        <v>80</v>
      </c>
    </row>
    <row r="419" spans="2:21" x14ac:dyDescent="0.3">
      <c r="B419" s="54">
        <v>100</v>
      </c>
      <c r="C419" s="54">
        <f t="shared" si="28"/>
        <v>373.15</v>
      </c>
      <c r="D419" s="54">
        <v>0.78552999999999995</v>
      </c>
      <c r="E419" s="54">
        <v>1246.9000000000001</v>
      </c>
      <c r="F419" s="54">
        <v>2.128E-2</v>
      </c>
      <c r="G419" s="54">
        <v>305.77</v>
      </c>
      <c r="H419" s="54">
        <v>439.77</v>
      </c>
      <c r="I419" s="54">
        <v>1.3270999999999999</v>
      </c>
      <c r="J419" s="54">
        <v>1.6861999999999999</v>
      </c>
      <c r="K419" s="54">
        <v>1.143</v>
      </c>
      <c r="L419" s="54">
        <v>0.878</v>
      </c>
      <c r="M419" s="54">
        <v>1.1819999999999999</v>
      </c>
      <c r="N419" s="54">
        <v>427</v>
      </c>
      <c r="O419" s="54">
        <v>125.1</v>
      </c>
      <c r="P419" s="54">
        <v>188.1</v>
      </c>
      <c r="Q419" s="54">
        <v>13.37</v>
      </c>
      <c r="R419" s="54">
        <v>58.2</v>
      </c>
      <c r="S419" s="54">
        <v>14.29</v>
      </c>
      <c r="T419" s="54">
        <v>6.89</v>
      </c>
      <c r="U419" s="54">
        <v>100</v>
      </c>
    </row>
    <row r="420" spans="2:21" x14ac:dyDescent="0.3">
      <c r="B420" s="54">
        <v>120</v>
      </c>
      <c r="C420" s="54">
        <f t="shared" si="28"/>
        <v>393.15</v>
      </c>
      <c r="D420" s="54">
        <v>1.1990000000000001</v>
      </c>
      <c r="E420" s="54">
        <v>1174.4000000000001</v>
      </c>
      <c r="F420" s="54">
        <v>1.3610000000000001E-2</v>
      </c>
      <c r="G420" s="54">
        <v>329.15</v>
      </c>
      <c r="H420" s="54">
        <v>449.67</v>
      </c>
      <c r="I420" s="54">
        <v>1.3872</v>
      </c>
      <c r="J420" s="54">
        <v>1.6938</v>
      </c>
      <c r="K420" s="54">
        <v>1.2070000000000001</v>
      </c>
      <c r="L420" s="54">
        <v>0.96399999999999997</v>
      </c>
      <c r="M420" s="54">
        <v>1.2430000000000001</v>
      </c>
      <c r="N420" s="54">
        <v>354</v>
      </c>
      <c r="O420" s="54">
        <v>119.8</v>
      </c>
      <c r="P420" s="54">
        <v>153.4</v>
      </c>
      <c r="Q420" s="54">
        <v>14.29</v>
      </c>
      <c r="R420" s="54">
        <v>53.9</v>
      </c>
      <c r="S420" s="54">
        <v>16.14</v>
      </c>
      <c r="T420" s="54">
        <v>4.91</v>
      </c>
      <c r="U420" s="54">
        <v>120</v>
      </c>
    </row>
    <row r="421" spans="2:21" x14ac:dyDescent="0.3">
      <c r="B421" s="54">
        <v>140</v>
      </c>
      <c r="C421" s="54">
        <f t="shared" si="28"/>
        <v>413.15</v>
      </c>
      <c r="D421" s="54">
        <v>1.7563</v>
      </c>
      <c r="E421" s="54">
        <v>1088.3</v>
      </c>
      <c r="F421" s="54">
        <v>8.7899999999999992E-3</v>
      </c>
      <c r="G421" s="54">
        <v>353.92</v>
      </c>
      <c r="H421" s="54">
        <v>457.94</v>
      </c>
      <c r="I421" s="54">
        <v>1.4475</v>
      </c>
      <c r="J421" s="54">
        <v>1.6992</v>
      </c>
      <c r="K421" s="54">
        <v>1.3180000000000001</v>
      </c>
      <c r="L421" s="54">
        <v>1.111</v>
      </c>
      <c r="M421" s="54">
        <v>1.369</v>
      </c>
      <c r="N421" s="54">
        <v>279</v>
      </c>
      <c r="O421" s="54">
        <v>111.5</v>
      </c>
      <c r="P421" s="54">
        <v>123.8</v>
      </c>
      <c r="Q421" s="54">
        <v>15.65</v>
      </c>
      <c r="R421" s="54">
        <v>49.5</v>
      </c>
      <c r="S421" s="54">
        <v>18.440000000000001</v>
      </c>
      <c r="T421" s="54">
        <v>3.09</v>
      </c>
      <c r="U421" s="54">
        <v>140</v>
      </c>
    </row>
    <row r="422" spans="2:21" x14ac:dyDescent="0.3">
      <c r="B422" s="54">
        <v>160</v>
      </c>
      <c r="C422" s="54">
        <f t="shared" ref="C422:C423" si="29">B422+273.15</f>
        <v>433.15</v>
      </c>
      <c r="D422" s="54">
        <v>2.4901</v>
      </c>
      <c r="E422" s="54">
        <v>975.7</v>
      </c>
      <c r="F422" s="54">
        <v>5.5500000000000002E-3</v>
      </c>
      <c r="G422" s="54">
        <v>381.13</v>
      </c>
      <c r="H422" s="54">
        <v>463.01</v>
      </c>
      <c r="I422" s="54">
        <v>1.5101</v>
      </c>
      <c r="J422" s="54">
        <v>1.6991000000000001</v>
      </c>
      <c r="K422" s="54">
        <v>1.5840000000000001</v>
      </c>
      <c r="L422" s="54">
        <v>1.4730000000000001</v>
      </c>
      <c r="M422" s="54">
        <v>1.726</v>
      </c>
      <c r="N422" s="54">
        <v>198</v>
      </c>
      <c r="O422" s="54">
        <v>99.3</v>
      </c>
      <c r="P422" s="54">
        <v>96.8</v>
      </c>
      <c r="Q422" s="54">
        <v>18.190000000000001</v>
      </c>
      <c r="R422" s="54">
        <v>44.8</v>
      </c>
      <c r="S422" s="54">
        <v>21.63</v>
      </c>
      <c r="T422" s="54">
        <v>1.45</v>
      </c>
      <c r="U422" s="54">
        <v>160</v>
      </c>
    </row>
    <row r="423" spans="2:21" x14ac:dyDescent="0.3">
      <c r="B423" s="54">
        <v>180</v>
      </c>
      <c r="C423" s="54">
        <f t="shared" si="29"/>
        <v>453.15</v>
      </c>
      <c r="D423" s="54">
        <v>3.4506000000000001</v>
      </c>
      <c r="E423" s="54">
        <v>765.9</v>
      </c>
      <c r="F423" s="54">
        <v>2.9199999999999999E-3</v>
      </c>
      <c r="G423" s="54">
        <v>416.22</v>
      </c>
      <c r="H423" s="54">
        <v>456.82</v>
      </c>
      <c r="I423" s="54">
        <v>1.5867</v>
      </c>
      <c r="J423" s="54">
        <v>1.6762999999999999</v>
      </c>
      <c r="K423" s="54">
        <v>4.5490000000000004</v>
      </c>
      <c r="L423" s="54">
        <v>5.6609999999999996</v>
      </c>
      <c r="M423" s="54">
        <v>6.1580000000000004</v>
      </c>
      <c r="N423" s="54">
        <v>102</v>
      </c>
      <c r="O423" s="54">
        <v>80.599999999999994</v>
      </c>
      <c r="P423" s="54">
        <v>64.3</v>
      </c>
      <c r="Q423" s="54">
        <v>26.59</v>
      </c>
      <c r="R423" s="54">
        <v>39.700000000000003</v>
      </c>
      <c r="S423" s="54">
        <v>28.82</v>
      </c>
      <c r="T423" s="54">
        <v>0.15</v>
      </c>
      <c r="U423" s="54">
        <v>180</v>
      </c>
    </row>
    <row r="425" spans="2:21" ht="29.4" thickBot="1" x14ac:dyDescent="0.35">
      <c r="B425" s="81" t="s">
        <v>125</v>
      </c>
      <c r="C425" s="54" t="s">
        <v>124</v>
      </c>
      <c r="D425" s="56"/>
    </row>
    <row r="426" spans="2:21" ht="15" thickBot="1" x14ac:dyDescent="0.35">
      <c r="G426" s="80" t="s">
        <v>92</v>
      </c>
      <c r="H426" s="78"/>
      <c r="I426" s="78" t="s">
        <v>95</v>
      </c>
      <c r="J426" s="78"/>
      <c r="K426" s="78" t="s">
        <v>96</v>
      </c>
      <c r="L426" s="78"/>
      <c r="M426" s="55"/>
      <c r="N426" s="78" t="s">
        <v>98</v>
      </c>
      <c r="O426" s="78"/>
      <c r="P426" s="78" t="s">
        <v>100</v>
      </c>
      <c r="Q426" s="78"/>
      <c r="R426" s="78" t="s">
        <v>101</v>
      </c>
      <c r="S426" s="79"/>
    </row>
    <row r="427" spans="2:21" ht="58.2" thickBot="1" x14ac:dyDescent="0.35">
      <c r="B427" s="52" t="s">
        <v>102</v>
      </c>
      <c r="C427" s="51" t="s">
        <v>41</v>
      </c>
      <c r="D427" s="51" t="s">
        <v>89</v>
      </c>
      <c r="E427" s="51" t="s">
        <v>90</v>
      </c>
      <c r="F427" s="51" t="s">
        <v>91</v>
      </c>
      <c r="G427" s="51" t="s">
        <v>93</v>
      </c>
      <c r="H427" s="51" t="s">
        <v>94</v>
      </c>
      <c r="I427" s="51" t="s">
        <v>93</v>
      </c>
      <c r="J427" s="51" t="s">
        <v>94</v>
      </c>
      <c r="K427" s="51" t="s">
        <v>93</v>
      </c>
      <c r="L427" s="51" t="s">
        <v>94</v>
      </c>
      <c r="M427" s="51" t="s">
        <v>97</v>
      </c>
      <c r="N427" s="51" t="s">
        <v>93</v>
      </c>
      <c r="O427" s="51" t="s">
        <v>94</v>
      </c>
      <c r="P427" s="51" t="s">
        <v>93</v>
      </c>
      <c r="Q427" s="51" t="s">
        <v>94</v>
      </c>
      <c r="R427" s="51" t="s">
        <v>93</v>
      </c>
      <c r="S427" s="51" t="s">
        <v>94</v>
      </c>
      <c r="T427" s="51" t="s">
        <v>99</v>
      </c>
      <c r="U427" s="53" t="s">
        <v>79</v>
      </c>
    </row>
    <row r="428" spans="2:21" x14ac:dyDescent="0.3">
      <c r="B428" s="54">
        <v>-100</v>
      </c>
      <c r="C428" s="54">
        <f xml:space="preserve"> B428+273.15</f>
        <v>173.14999999999998</v>
      </c>
      <c r="D428" s="54">
        <v>2.4000000000000001E-4</v>
      </c>
      <c r="E428" s="54">
        <v>1714.6</v>
      </c>
      <c r="F428" s="54">
        <v>44.375</v>
      </c>
      <c r="G428" s="54">
        <v>98.87</v>
      </c>
      <c r="H428" s="54">
        <v>302.29000000000002</v>
      </c>
      <c r="I428" s="54">
        <v>0.54169999999999996</v>
      </c>
      <c r="J428" s="54">
        <v>1.7164999999999999</v>
      </c>
      <c r="K428" s="54">
        <v>0.95299999999999996</v>
      </c>
      <c r="L428" s="54">
        <v>0.53400000000000003</v>
      </c>
      <c r="M428" s="54">
        <v>1.129</v>
      </c>
      <c r="N428" s="54">
        <v>1052</v>
      </c>
      <c r="O428" s="54">
        <v>109.1</v>
      </c>
      <c r="P428" s="54">
        <v>1964</v>
      </c>
      <c r="Q428" s="54">
        <v>6.66</v>
      </c>
      <c r="R428" s="54">
        <v>111.8</v>
      </c>
      <c r="S428" s="54">
        <v>4.8099999999999996</v>
      </c>
      <c r="T428" s="54">
        <v>26.1</v>
      </c>
      <c r="U428" s="54">
        <v>-100</v>
      </c>
    </row>
    <row r="429" spans="2:21" x14ac:dyDescent="0.3">
      <c r="B429" s="54">
        <v>-80</v>
      </c>
      <c r="C429" s="54">
        <f t="shared" ref="C429:C438" si="30" xml:space="preserve"> B429+273.15</f>
        <v>193.14999999999998</v>
      </c>
      <c r="D429" s="54">
        <v>1.6900000000000001E-3</v>
      </c>
      <c r="E429" s="54">
        <v>1662.3</v>
      </c>
      <c r="F429" s="54">
        <v>6.9645000000000001</v>
      </c>
      <c r="G429" s="54">
        <v>118.13</v>
      </c>
      <c r="H429" s="54">
        <v>313.20999999999998</v>
      </c>
      <c r="I429" s="54">
        <v>0.64690000000000003</v>
      </c>
      <c r="J429" s="54">
        <v>1.6569</v>
      </c>
      <c r="K429" s="54">
        <v>0.97199999999999998</v>
      </c>
      <c r="L429" s="54">
        <v>0.56899999999999995</v>
      </c>
      <c r="M429" s="54">
        <v>1.1220000000000001</v>
      </c>
      <c r="N429" s="54">
        <v>963</v>
      </c>
      <c r="O429" s="54">
        <v>114.6</v>
      </c>
      <c r="P429" s="54">
        <v>1215</v>
      </c>
      <c r="Q429" s="54">
        <v>7.45</v>
      </c>
      <c r="R429" s="54">
        <v>105.4</v>
      </c>
      <c r="S429" s="54">
        <v>5.74</v>
      </c>
      <c r="T429" s="54">
        <v>23.3</v>
      </c>
      <c r="U429" s="54">
        <v>-80</v>
      </c>
    </row>
    <row r="430" spans="2:21" x14ac:dyDescent="0.3">
      <c r="B430" s="54">
        <v>-60</v>
      </c>
      <c r="C430" s="54">
        <f t="shared" si="30"/>
        <v>213.14999999999998</v>
      </c>
      <c r="D430" s="54">
        <v>7.79E-3</v>
      </c>
      <c r="E430" s="54">
        <v>1609.1</v>
      </c>
      <c r="F430" s="54">
        <v>1.6559999999999999</v>
      </c>
      <c r="G430" s="54">
        <v>137.80000000000001</v>
      </c>
      <c r="H430" s="54">
        <v>324.62</v>
      </c>
      <c r="I430" s="54">
        <v>0.74370000000000003</v>
      </c>
      <c r="J430" s="54">
        <v>1.6202000000000001</v>
      </c>
      <c r="K430" s="54">
        <v>0.995</v>
      </c>
      <c r="L430" s="54">
        <v>0.60499999999999998</v>
      </c>
      <c r="M430" s="54">
        <v>1.117</v>
      </c>
      <c r="N430" s="54">
        <v>875</v>
      </c>
      <c r="O430" s="54">
        <v>119.6</v>
      </c>
      <c r="P430" s="54">
        <v>829</v>
      </c>
      <c r="Q430" s="54">
        <v>8.23</v>
      </c>
      <c r="R430" s="54">
        <v>98.5</v>
      </c>
      <c r="S430" s="54">
        <v>6.74</v>
      </c>
      <c r="T430" s="54">
        <v>20.56</v>
      </c>
      <c r="U430" s="54">
        <v>-60</v>
      </c>
    </row>
    <row r="431" spans="2:21" x14ac:dyDescent="0.3">
      <c r="B431" s="54">
        <v>-40</v>
      </c>
      <c r="C431" s="54">
        <f t="shared" si="30"/>
        <v>233.14999999999998</v>
      </c>
      <c r="D431" s="54">
        <v>2.6419999999999999E-2</v>
      </c>
      <c r="E431" s="54">
        <v>1554.3</v>
      </c>
      <c r="F431" s="54">
        <v>0.52863000000000004</v>
      </c>
      <c r="G431" s="54">
        <v>157.94999999999999</v>
      </c>
      <c r="H431" s="54">
        <v>336.36</v>
      </c>
      <c r="I431" s="54">
        <v>0.83399999999999996</v>
      </c>
      <c r="J431" s="54">
        <v>1.5992999999999999</v>
      </c>
      <c r="K431" s="54">
        <v>1.02</v>
      </c>
      <c r="L431" s="54">
        <v>0.64400000000000002</v>
      </c>
      <c r="M431" s="54">
        <v>1.1160000000000001</v>
      </c>
      <c r="N431" s="54">
        <v>790</v>
      </c>
      <c r="O431" s="54">
        <v>123.8</v>
      </c>
      <c r="P431" s="54">
        <v>600.9</v>
      </c>
      <c r="Q431" s="54">
        <v>9.01</v>
      </c>
      <c r="R431" s="54">
        <v>91.3</v>
      </c>
      <c r="S431" s="54">
        <v>7.82</v>
      </c>
      <c r="T431" s="54">
        <v>17.88</v>
      </c>
      <c r="U431" s="54">
        <v>-40</v>
      </c>
    </row>
    <row r="432" spans="2:21" x14ac:dyDescent="0.3">
      <c r="B432" s="54">
        <v>-20</v>
      </c>
      <c r="C432" s="54">
        <f t="shared" si="30"/>
        <v>253.14999999999998</v>
      </c>
      <c r="D432" s="54">
        <v>7.145E-2</v>
      </c>
      <c r="E432" s="54">
        <v>1497.3</v>
      </c>
      <c r="F432" s="54">
        <v>0.20856</v>
      </c>
      <c r="G432" s="54">
        <v>178.66</v>
      </c>
      <c r="H432" s="54">
        <v>348.23</v>
      </c>
      <c r="I432" s="54">
        <v>0.91910000000000003</v>
      </c>
      <c r="J432" s="54">
        <v>1.589</v>
      </c>
      <c r="K432" s="54">
        <v>1.0489999999999999</v>
      </c>
      <c r="L432" s="54">
        <v>0.68799999999999994</v>
      </c>
      <c r="M432" s="54">
        <v>1.1200000000000001</v>
      </c>
      <c r="N432" s="54">
        <v>706</v>
      </c>
      <c r="O432" s="54">
        <v>126.9</v>
      </c>
      <c r="P432" s="54">
        <v>452.4</v>
      </c>
      <c r="Q432" s="54">
        <v>9.7799999999999994</v>
      </c>
      <c r="R432" s="54">
        <v>84.1</v>
      </c>
      <c r="S432" s="54">
        <v>8.98</v>
      </c>
      <c r="T432" s="54">
        <v>15.26</v>
      </c>
      <c r="U432" s="54">
        <v>-20</v>
      </c>
    </row>
    <row r="433" spans="2:21" x14ac:dyDescent="0.3">
      <c r="B433" s="54">
        <v>0</v>
      </c>
      <c r="C433" s="54">
        <f t="shared" si="30"/>
        <v>273.14999999999998</v>
      </c>
      <c r="D433" s="54">
        <v>0.16303000000000001</v>
      </c>
      <c r="E433" s="54">
        <v>1437</v>
      </c>
      <c r="F433" s="54">
        <v>9.5930000000000001E-2</v>
      </c>
      <c r="G433" s="54">
        <v>200</v>
      </c>
      <c r="H433" s="54">
        <v>360.02</v>
      </c>
      <c r="I433" s="54">
        <v>1</v>
      </c>
      <c r="J433" s="54">
        <v>1.5858000000000001</v>
      </c>
      <c r="K433" s="54">
        <v>1.083</v>
      </c>
      <c r="L433" s="54">
        <v>0.74</v>
      </c>
      <c r="M433" s="54">
        <v>1.131</v>
      </c>
      <c r="N433" s="54">
        <v>625</v>
      </c>
      <c r="O433" s="54">
        <v>128.6</v>
      </c>
      <c r="P433" s="54">
        <v>348.8</v>
      </c>
      <c r="Q433" s="54">
        <v>10.55</v>
      </c>
      <c r="R433" s="54">
        <v>77</v>
      </c>
      <c r="S433" s="54">
        <v>10.220000000000001</v>
      </c>
      <c r="T433" s="54">
        <v>12.72</v>
      </c>
      <c r="U433" s="54">
        <v>0</v>
      </c>
    </row>
    <row r="434" spans="2:21" x14ac:dyDescent="0.3">
      <c r="B434" s="54">
        <v>20</v>
      </c>
      <c r="C434" s="54">
        <f t="shared" si="30"/>
        <v>293.14999999999998</v>
      </c>
      <c r="D434" s="54">
        <v>0.32691999999999999</v>
      </c>
      <c r="E434" s="54">
        <v>1372.4</v>
      </c>
      <c r="F434" s="54">
        <v>4.9320000000000003E-2</v>
      </c>
      <c r="G434" s="54">
        <v>222.09</v>
      </c>
      <c r="H434" s="54">
        <v>371.51</v>
      </c>
      <c r="I434" s="54">
        <v>1.0775999999999999</v>
      </c>
      <c r="J434" s="54">
        <v>1.5872999999999999</v>
      </c>
      <c r="K434" s="54">
        <v>1.123</v>
      </c>
      <c r="L434" s="54">
        <v>0.80200000000000005</v>
      </c>
      <c r="M434" s="54">
        <v>1.1499999999999999</v>
      </c>
      <c r="N434" s="54">
        <v>545</v>
      </c>
      <c r="O434" s="54">
        <v>128.5</v>
      </c>
      <c r="P434" s="54">
        <v>273.10000000000002</v>
      </c>
      <c r="Q434" s="54">
        <v>11.36</v>
      </c>
      <c r="R434" s="54">
        <v>70.099999999999994</v>
      </c>
      <c r="S434" s="54">
        <v>11.61</v>
      </c>
      <c r="T434" s="54">
        <v>10.26</v>
      </c>
      <c r="U434" s="54">
        <v>20</v>
      </c>
    </row>
    <row r="435" spans="2:21" x14ac:dyDescent="0.3">
      <c r="B435" s="54">
        <v>40</v>
      </c>
      <c r="C435" s="54">
        <f t="shared" si="30"/>
        <v>313.14999999999998</v>
      </c>
      <c r="D435" s="54">
        <v>0.59345000000000003</v>
      </c>
      <c r="E435" s="54">
        <v>1301.5999999999999</v>
      </c>
      <c r="F435" s="54">
        <v>2.743E-2</v>
      </c>
      <c r="G435" s="54">
        <v>245.07</v>
      </c>
      <c r="H435" s="54">
        <v>382.41</v>
      </c>
      <c r="I435" s="54">
        <v>1.1528</v>
      </c>
      <c r="J435" s="54">
        <v>1.5912999999999999</v>
      </c>
      <c r="K435" s="54">
        <v>1.1739999999999999</v>
      </c>
      <c r="L435" s="54">
        <v>0.878</v>
      </c>
      <c r="M435" s="54">
        <v>1.1850000000000001</v>
      </c>
      <c r="N435" s="54">
        <v>465</v>
      </c>
      <c r="O435" s="54">
        <v>126.3</v>
      </c>
      <c r="P435" s="54">
        <v>215.4</v>
      </c>
      <c r="Q435" s="54">
        <v>12.25</v>
      </c>
      <c r="R435" s="54">
        <v>63.5</v>
      </c>
      <c r="S435" s="54">
        <v>13.23</v>
      </c>
      <c r="T435" s="54">
        <v>7.9</v>
      </c>
      <c r="U435" s="54">
        <v>40</v>
      </c>
    </row>
    <row r="436" spans="2:21" x14ac:dyDescent="0.3">
      <c r="B436" s="54">
        <v>60</v>
      </c>
      <c r="C436" s="54">
        <f t="shared" si="30"/>
        <v>333.15</v>
      </c>
      <c r="D436" s="54">
        <v>0.99695</v>
      </c>
      <c r="E436" s="54">
        <v>1221.8</v>
      </c>
      <c r="F436" s="54">
        <v>1.6070000000000001E-2</v>
      </c>
      <c r="G436" s="54">
        <v>269.2</v>
      </c>
      <c r="H436" s="54">
        <v>392.33</v>
      </c>
      <c r="I436" s="54">
        <v>1.2264999999999999</v>
      </c>
      <c r="J436" s="54">
        <v>1.5960000000000001</v>
      </c>
      <c r="K436" s="54">
        <v>1.246</v>
      </c>
      <c r="L436" s="54">
        <v>0.98399999999999999</v>
      </c>
      <c r="M436" s="54">
        <v>1.2470000000000001</v>
      </c>
      <c r="N436" s="54">
        <v>385</v>
      </c>
      <c r="O436" s="54">
        <v>121.5</v>
      </c>
      <c r="P436" s="54">
        <v>169.9</v>
      </c>
      <c r="Q436" s="54">
        <v>13.4</v>
      </c>
      <c r="R436" s="54">
        <v>57.5</v>
      </c>
      <c r="S436" s="54">
        <v>15.32</v>
      </c>
      <c r="T436" s="54">
        <v>5.65</v>
      </c>
      <c r="U436" s="54">
        <v>60</v>
      </c>
    </row>
    <row r="437" spans="2:21" x14ac:dyDescent="0.3">
      <c r="B437" s="54">
        <v>80</v>
      </c>
      <c r="C437" s="54">
        <f t="shared" si="30"/>
        <v>353.15</v>
      </c>
      <c r="D437" s="54">
        <v>1.5764</v>
      </c>
      <c r="E437" s="54">
        <v>1127</v>
      </c>
      <c r="F437" s="54">
        <v>9.6500000000000006E-3</v>
      </c>
      <c r="G437" s="54">
        <v>294.95</v>
      </c>
      <c r="H437" s="54">
        <v>400.52</v>
      </c>
      <c r="I437" s="54">
        <v>1.3001</v>
      </c>
      <c r="J437" s="54">
        <v>1.599</v>
      </c>
      <c r="K437" s="54">
        <v>1.3680000000000001</v>
      </c>
      <c r="L437" s="54">
        <v>1.1599999999999999</v>
      </c>
      <c r="M437" s="54">
        <v>1.379</v>
      </c>
      <c r="N437" s="54">
        <v>300</v>
      </c>
      <c r="O437" s="54">
        <v>113.4</v>
      </c>
      <c r="P437" s="54">
        <v>132.30000000000001</v>
      </c>
      <c r="Q437" s="54">
        <v>15.01</v>
      </c>
      <c r="R437" s="54">
        <v>51.9</v>
      </c>
      <c r="S437" s="54">
        <v>18.36</v>
      </c>
      <c r="T437" s="54">
        <v>3.54</v>
      </c>
      <c r="U437" s="54">
        <v>80</v>
      </c>
    </row>
    <row r="438" spans="2:21" x14ac:dyDescent="0.3">
      <c r="B438" s="54">
        <v>100</v>
      </c>
      <c r="C438" s="54">
        <f t="shared" si="30"/>
        <v>373.15</v>
      </c>
      <c r="D438" s="54">
        <v>2.3786999999999998</v>
      </c>
      <c r="E438" s="54">
        <v>1001.8</v>
      </c>
      <c r="F438" s="54">
        <v>5.6899999999999997E-3</v>
      </c>
      <c r="G438" s="54">
        <v>323.5</v>
      </c>
      <c r="H438" s="54">
        <v>405.2</v>
      </c>
      <c r="I438" s="54">
        <v>1.3766</v>
      </c>
      <c r="J438" s="54">
        <v>1.5954999999999999</v>
      </c>
      <c r="K438" s="54">
        <v>1.665</v>
      </c>
      <c r="L438" s="54">
        <v>1.607</v>
      </c>
      <c r="M438" s="54">
        <v>1.7729999999999999</v>
      </c>
      <c r="N438" s="54">
        <v>207</v>
      </c>
      <c r="O438" s="54">
        <v>100.7</v>
      </c>
      <c r="P438" s="54">
        <v>98.4</v>
      </c>
      <c r="Q438" s="54">
        <v>17.75</v>
      </c>
      <c r="R438" s="54">
        <v>47</v>
      </c>
      <c r="S438" s="54">
        <v>23.73</v>
      </c>
      <c r="T438" s="54">
        <v>1.64</v>
      </c>
      <c r="U438" s="54">
        <v>100</v>
      </c>
    </row>
    <row r="439" spans="2:21" x14ac:dyDescent="0.3">
      <c r="B439" s="54">
        <v>120</v>
      </c>
      <c r="C439" s="54">
        <f t="shared" ref="C439" si="31" xml:space="preserve"> B439+273.15</f>
        <v>393.15</v>
      </c>
      <c r="D439" s="54">
        <v>3.4739</v>
      </c>
      <c r="E439" s="54">
        <v>749.1</v>
      </c>
      <c r="F439" s="54">
        <v>2.6700000000000001E-3</v>
      </c>
      <c r="G439" s="54">
        <v>361.94</v>
      </c>
      <c r="H439" s="54">
        <v>395.71</v>
      </c>
      <c r="I439" s="54">
        <v>1.4734</v>
      </c>
      <c r="J439" s="54">
        <v>1.5592999999999999</v>
      </c>
      <c r="K439" s="54">
        <v>6.8280000000000003</v>
      </c>
      <c r="L439" s="54">
        <v>9.9760000000000009</v>
      </c>
      <c r="M439" s="54">
        <v>9.6760000000000002</v>
      </c>
      <c r="N439" s="54">
        <v>93</v>
      </c>
      <c r="O439" s="54">
        <v>80.2</v>
      </c>
      <c r="P439" s="54">
        <v>57.3</v>
      </c>
      <c r="Q439" s="54">
        <v>26.73</v>
      </c>
      <c r="R439" s="54">
        <v>48.2</v>
      </c>
      <c r="S439" s="54">
        <v>44.96</v>
      </c>
      <c r="T439" s="54">
        <v>0.11</v>
      </c>
      <c r="U439" s="54">
        <v>120</v>
      </c>
    </row>
    <row r="442" spans="2:21" ht="29.4" thickBot="1" x14ac:dyDescent="0.35">
      <c r="B442" s="81" t="s">
        <v>126</v>
      </c>
      <c r="C442" s="54" t="s">
        <v>127</v>
      </c>
      <c r="D442" s="56"/>
    </row>
    <row r="443" spans="2:21" ht="15" thickBot="1" x14ac:dyDescent="0.35">
      <c r="G443" s="80" t="s">
        <v>92</v>
      </c>
      <c r="H443" s="78"/>
      <c r="I443" s="78" t="s">
        <v>95</v>
      </c>
      <c r="J443" s="78"/>
      <c r="K443" s="78" t="s">
        <v>96</v>
      </c>
      <c r="L443" s="78"/>
      <c r="M443" s="55"/>
      <c r="N443" s="78" t="s">
        <v>98</v>
      </c>
      <c r="O443" s="78"/>
      <c r="P443" s="78" t="s">
        <v>100</v>
      </c>
      <c r="Q443" s="78"/>
      <c r="R443" s="78" t="s">
        <v>101</v>
      </c>
      <c r="S443" s="79"/>
    </row>
    <row r="444" spans="2:21" ht="58.2" thickBot="1" x14ac:dyDescent="0.35">
      <c r="B444" s="52" t="s">
        <v>102</v>
      </c>
      <c r="C444" s="51" t="s">
        <v>41</v>
      </c>
      <c r="D444" s="51" t="s">
        <v>89</v>
      </c>
      <c r="E444" s="51" t="s">
        <v>90</v>
      </c>
      <c r="F444" s="51" t="s">
        <v>91</v>
      </c>
      <c r="G444" s="51" t="s">
        <v>93</v>
      </c>
      <c r="H444" s="51" t="s">
        <v>94</v>
      </c>
      <c r="I444" s="51" t="s">
        <v>93</v>
      </c>
      <c r="J444" s="51" t="s">
        <v>94</v>
      </c>
      <c r="K444" s="51" t="s">
        <v>93</v>
      </c>
      <c r="L444" s="51" t="s">
        <v>94</v>
      </c>
      <c r="M444" s="51" t="s">
        <v>97</v>
      </c>
      <c r="N444" s="51" t="s">
        <v>93</v>
      </c>
      <c r="O444" s="51" t="s">
        <v>94</v>
      </c>
      <c r="P444" s="51" t="s">
        <v>93</v>
      </c>
      <c r="Q444" s="51" t="s">
        <v>94</v>
      </c>
      <c r="R444" s="51" t="s">
        <v>93</v>
      </c>
      <c r="S444" s="51" t="s">
        <v>94</v>
      </c>
      <c r="T444" s="51" t="s">
        <v>99</v>
      </c>
      <c r="U444" s="53" t="s">
        <v>79</v>
      </c>
    </row>
    <row r="445" spans="2:21" x14ac:dyDescent="0.3">
      <c r="B445" s="54">
        <v>-100</v>
      </c>
      <c r="C445" s="54">
        <f t="shared" ref="C445:C452" si="32">B445+273.15</f>
        <v>173.14999999999998</v>
      </c>
      <c r="D445" s="54">
        <v>3.0899999999999999E-3</v>
      </c>
      <c r="E445" s="54">
        <v>1688.7</v>
      </c>
      <c r="F445" s="54">
        <v>3.8708999999999998</v>
      </c>
      <c r="G445" s="54">
        <v>87.78</v>
      </c>
      <c r="H445" s="54">
        <v>277.74</v>
      </c>
      <c r="I445" s="54">
        <v>0.49399999999999999</v>
      </c>
      <c r="J445" s="54">
        <v>1.5911</v>
      </c>
      <c r="K445" s="54">
        <v>1.0349999999999999</v>
      </c>
      <c r="L445" s="54">
        <v>0.56999999999999995</v>
      </c>
      <c r="M445" s="54">
        <v>1.141</v>
      </c>
      <c r="N445" s="54">
        <v>929</v>
      </c>
      <c r="O445" s="54">
        <v>116.6</v>
      </c>
      <c r="P445" s="54">
        <v>1134</v>
      </c>
      <c r="Q445" s="54">
        <v>7.46</v>
      </c>
      <c r="R445" s="54">
        <v>115.7</v>
      </c>
      <c r="S445" s="54">
        <v>5.28</v>
      </c>
      <c r="T445" s="54">
        <v>21.69</v>
      </c>
      <c r="U445" s="54">
        <v>-100</v>
      </c>
    </row>
    <row r="446" spans="2:21" x14ac:dyDescent="0.3">
      <c r="B446" s="54">
        <v>-80</v>
      </c>
      <c r="C446" s="54">
        <f t="shared" si="32"/>
        <v>193.14999999999998</v>
      </c>
      <c r="D446" s="54">
        <v>1.5469999999999999E-2</v>
      </c>
      <c r="E446" s="54">
        <v>1623.4</v>
      </c>
      <c r="F446" s="54">
        <v>0.85533999999999999</v>
      </c>
      <c r="G446" s="54">
        <v>108.7</v>
      </c>
      <c r="H446" s="54">
        <v>289.06</v>
      </c>
      <c r="I446" s="54">
        <v>0.60819999999999996</v>
      </c>
      <c r="J446" s="54">
        <v>1.5421</v>
      </c>
      <c r="K446" s="54">
        <v>1.0580000000000001</v>
      </c>
      <c r="L446" s="54">
        <v>0.61499999999999999</v>
      </c>
      <c r="M446" s="54">
        <v>1.1359999999999999</v>
      </c>
      <c r="N446" s="54">
        <v>827</v>
      </c>
      <c r="O446" s="54">
        <v>121.9</v>
      </c>
      <c r="P446" s="54">
        <v>720.6</v>
      </c>
      <c r="Q446" s="54">
        <v>8.34</v>
      </c>
      <c r="R446" s="54">
        <v>106.3</v>
      </c>
      <c r="S446" s="54">
        <v>6.58</v>
      </c>
      <c r="T446" s="54">
        <v>18.5</v>
      </c>
      <c r="U446" s="54">
        <v>-80</v>
      </c>
    </row>
    <row r="447" spans="2:21" x14ac:dyDescent="0.3">
      <c r="B447" s="54">
        <v>-60</v>
      </c>
      <c r="C447" s="54">
        <f t="shared" si="32"/>
        <v>213.14999999999998</v>
      </c>
      <c r="D447" s="54">
        <v>5.432E-2</v>
      </c>
      <c r="E447" s="54">
        <v>1555.7</v>
      </c>
      <c r="F447" s="54">
        <v>0.26432</v>
      </c>
      <c r="G447" s="54">
        <v>130.19</v>
      </c>
      <c r="H447" s="54">
        <v>300.60000000000002</v>
      </c>
      <c r="I447" s="54">
        <v>0.71399999999999997</v>
      </c>
      <c r="J447" s="54">
        <v>1.5135000000000001</v>
      </c>
      <c r="K447" s="54">
        <v>1.091</v>
      </c>
      <c r="L447" s="54">
        <v>0.66400000000000003</v>
      </c>
      <c r="M447" s="54">
        <v>1.1379999999999999</v>
      </c>
      <c r="N447" s="54">
        <v>731</v>
      </c>
      <c r="O447" s="54">
        <v>126</v>
      </c>
      <c r="P447" s="54">
        <v>499.3</v>
      </c>
      <c r="Q447" s="54">
        <v>9.1999999999999993</v>
      </c>
      <c r="R447" s="54">
        <v>96.8</v>
      </c>
      <c r="S447" s="54">
        <v>7.92</v>
      </c>
      <c r="T447" s="54">
        <v>15.41</v>
      </c>
      <c r="U447" s="54">
        <v>-60</v>
      </c>
    </row>
    <row r="448" spans="2:21" x14ac:dyDescent="0.3">
      <c r="B448" s="54">
        <v>-40</v>
      </c>
      <c r="C448" s="54">
        <f t="shared" si="32"/>
        <v>233.14999999999998</v>
      </c>
      <c r="D448" s="54">
        <v>0.14829999999999999</v>
      </c>
      <c r="E448" s="54">
        <v>1484</v>
      </c>
      <c r="F448" s="54">
        <v>0.10283</v>
      </c>
      <c r="G448" s="54">
        <v>152.44</v>
      </c>
      <c r="H448" s="54">
        <v>312.02999999999997</v>
      </c>
      <c r="I448" s="54">
        <v>0.81340000000000001</v>
      </c>
      <c r="J448" s="54">
        <v>1.498</v>
      </c>
      <c r="K448" s="54">
        <v>1.1319999999999999</v>
      </c>
      <c r="L448" s="54">
        <v>0.72199999999999998</v>
      </c>
      <c r="M448" s="54">
        <v>1.1479999999999999</v>
      </c>
      <c r="N448" s="54">
        <v>636</v>
      </c>
      <c r="O448" s="54">
        <v>128.30000000000001</v>
      </c>
      <c r="P448" s="54">
        <v>362.8</v>
      </c>
      <c r="Q448" s="54">
        <v>10.06</v>
      </c>
      <c r="R448" s="54">
        <v>87.6</v>
      </c>
      <c r="S448" s="54">
        <v>9.32</v>
      </c>
      <c r="T448" s="54">
        <v>12.44</v>
      </c>
      <c r="U448" s="54">
        <v>-40</v>
      </c>
    </row>
    <row r="449" spans="2:21" x14ac:dyDescent="0.3">
      <c r="B449" s="54">
        <v>-20</v>
      </c>
      <c r="C449" s="54">
        <f t="shared" si="32"/>
        <v>253.14999999999998</v>
      </c>
      <c r="D449" s="54">
        <v>0.33733000000000002</v>
      </c>
      <c r="E449" s="54">
        <v>1406.4</v>
      </c>
      <c r="F449" s="54">
        <v>4.6879999999999998E-2</v>
      </c>
      <c r="G449" s="54">
        <v>175.62</v>
      </c>
      <c r="H449" s="54">
        <v>323.02999999999997</v>
      </c>
      <c r="I449" s="54">
        <v>0.9083</v>
      </c>
      <c r="J449" s="54">
        <v>1.4905999999999999</v>
      </c>
      <c r="K449" s="54">
        <v>1.1839999999999999</v>
      </c>
      <c r="L449" s="54">
        <v>0.79100000000000004</v>
      </c>
      <c r="M449" s="54">
        <v>1.17</v>
      </c>
      <c r="N449" s="54">
        <v>542</v>
      </c>
      <c r="O449" s="54">
        <v>128.5</v>
      </c>
      <c r="P449" s="54">
        <v>270.5</v>
      </c>
      <c r="Q449" s="54">
        <v>10.93</v>
      </c>
      <c r="R449" s="54">
        <v>78.5</v>
      </c>
      <c r="S449" s="54">
        <v>10.81</v>
      </c>
      <c r="T449" s="54">
        <v>9.6</v>
      </c>
      <c r="U449" s="54">
        <v>-20</v>
      </c>
    </row>
    <row r="450" spans="2:21" x14ac:dyDescent="0.3">
      <c r="B450" s="54">
        <v>0</v>
      </c>
      <c r="C450" s="54">
        <f t="shared" si="32"/>
        <v>273.14999999999998</v>
      </c>
      <c r="D450" s="54">
        <v>0.67052</v>
      </c>
      <c r="E450" s="54">
        <v>1319.8</v>
      </c>
      <c r="F450" s="54">
        <v>2.3769999999999999E-2</v>
      </c>
      <c r="G450" s="54">
        <v>200</v>
      </c>
      <c r="H450" s="54">
        <v>333.16</v>
      </c>
      <c r="I450" s="54">
        <v>1</v>
      </c>
      <c r="J450" s="54">
        <v>1.4875</v>
      </c>
      <c r="K450" s="54">
        <v>1.2549999999999999</v>
      </c>
      <c r="L450" s="54">
        <v>0.88</v>
      </c>
      <c r="M450" s="54">
        <v>1.2150000000000001</v>
      </c>
      <c r="N450" s="54">
        <v>448</v>
      </c>
      <c r="O450" s="54">
        <v>125.8</v>
      </c>
      <c r="P450" s="54">
        <v>203.7</v>
      </c>
      <c r="Q450" s="54">
        <v>11.89</v>
      </c>
      <c r="R450" s="54">
        <v>69.8</v>
      </c>
      <c r="S450" s="54">
        <v>12.5</v>
      </c>
      <c r="T450" s="54">
        <v>6.91</v>
      </c>
      <c r="U450" s="54">
        <v>0</v>
      </c>
    </row>
    <row r="451" spans="2:21" x14ac:dyDescent="0.3">
      <c r="B451" s="54">
        <v>20</v>
      </c>
      <c r="C451" s="54">
        <f t="shared" si="32"/>
        <v>293.14999999999998</v>
      </c>
      <c r="D451" s="54">
        <v>1.2052</v>
      </c>
      <c r="E451" s="54">
        <v>1218.3</v>
      </c>
      <c r="F451" s="54">
        <v>1.2829999999999999E-2</v>
      </c>
      <c r="G451" s="54">
        <v>226.02</v>
      </c>
      <c r="H451" s="54">
        <v>341.58</v>
      </c>
      <c r="I451" s="54">
        <v>1.0904</v>
      </c>
      <c r="J451" s="54">
        <v>1.4845999999999999</v>
      </c>
      <c r="K451" s="54">
        <v>1.367</v>
      </c>
      <c r="L451" s="54">
        <v>1.0229999999999999</v>
      </c>
      <c r="M451" s="54">
        <v>1.3180000000000001</v>
      </c>
      <c r="N451" s="54">
        <v>352</v>
      </c>
      <c r="O451" s="54">
        <v>119.6</v>
      </c>
      <c r="P451" s="54">
        <v>152.19999999999999</v>
      </c>
      <c r="Q451" s="54">
        <v>13.1</v>
      </c>
      <c r="R451" s="54">
        <v>61.5</v>
      </c>
      <c r="S451" s="54">
        <v>14.69</v>
      </c>
      <c r="T451" s="54">
        <v>4.42</v>
      </c>
      <c r="U451" s="54">
        <v>20</v>
      </c>
    </row>
    <row r="452" spans="2:21" x14ac:dyDescent="0.3">
      <c r="B452" s="54">
        <v>40</v>
      </c>
      <c r="C452" s="54">
        <f t="shared" si="32"/>
        <v>313.14999999999998</v>
      </c>
      <c r="D452" s="54">
        <v>2.0085000000000002</v>
      </c>
      <c r="E452" s="54">
        <v>1088.4000000000001</v>
      </c>
      <c r="F452" s="54">
        <v>7.0200000000000002E-3</v>
      </c>
      <c r="G452" s="54">
        <v>254.67</v>
      </c>
      <c r="H452" s="54">
        <v>346.69</v>
      </c>
      <c r="I452" s="54">
        <v>1.1826000000000001</v>
      </c>
      <c r="J452" s="54">
        <v>1.4763999999999999</v>
      </c>
      <c r="K452" s="54">
        <v>1.605</v>
      </c>
      <c r="L452" s="54">
        <v>1.3720000000000001</v>
      </c>
      <c r="M452" s="54">
        <v>1.6060000000000001</v>
      </c>
      <c r="N452" s="54">
        <v>251</v>
      </c>
      <c r="O452" s="54">
        <v>108.6</v>
      </c>
      <c r="P452" s="54">
        <v>109.4</v>
      </c>
      <c r="Q452" s="54">
        <v>15.03</v>
      </c>
      <c r="R452" s="54">
        <v>53.3</v>
      </c>
      <c r="S452" s="54">
        <v>18.37</v>
      </c>
      <c r="T452" s="54">
        <v>2.1800000000000002</v>
      </c>
      <c r="U452" s="54">
        <v>40</v>
      </c>
    </row>
    <row r="453" spans="2:21" x14ac:dyDescent="0.3">
      <c r="B453" s="54">
        <v>60</v>
      </c>
      <c r="C453" s="54">
        <f t="shared" ref="C453:C454" si="33">B453+273.15</f>
        <v>333.15</v>
      </c>
      <c r="D453" s="54">
        <v>3.1703000000000001</v>
      </c>
      <c r="E453" s="54">
        <v>872.1</v>
      </c>
      <c r="F453" s="54">
        <v>3.3999999999999998E-3</v>
      </c>
      <c r="G453" s="54">
        <v>290.10000000000002</v>
      </c>
      <c r="H453" s="54">
        <v>342.21</v>
      </c>
      <c r="I453" s="54">
        <v>1.2884</v>
      </c>
      <c r="J453" s="54">
        <v>1.4448000000000001</v>
      </c>
      <c r="K453" s="54">
        <v>3.1389999999999998</v>
      </c>
      <c r="L453" s="54">
        <v>3.8330000000000002</v>
      </c>
      <c r="M453" s="54">
        <v>3.8889999999999998</v>
      </c>
      <c r="N453" s="54">
        <v>132</v>
      </c>
      <c r="O453" s="54">
        <v>89.8</v>
      </c>
      <c r="P453" s="54">
        <v>67.099999999999994</v>
      </c>
      <c r="Q453" s="54">
        <v>20.27</v>
      </c>
      <c r="R453" s="54">
        <v>45.9</v>
      </c>
      <c r="S453" s="54">
        <v>30.44</v>
      </c>
      <c r="T453" s="54">
        <v>0.36</v>
      </c>
      <c r="U453" s="54">
        <v>60</v>
      </c>
    </row>
    <row r="454" spans="2:21" x14ac:dyDescent="0.3">
      <c r="B454" s="54">
        <v>64</v>
      </c>
      <c r="C454" s="54">
        <f t="shared" si="33"/>
        <v>337.15</v>
      </c>
      <c r="D454" s="54">
        <v>3.4601999999999999</v>
      </c>
      <c r="E454" s="54">
        <v>777.5</v>
      </c>
      <c r="F454" s="54">
        <v>2.65E-3</v>
      </c>
      <c r="G454" s="54">
        <v>300.86</v>
      </c>
      <c r="H454" s="54">
        <v>335.77</v>
      </c>
      <c r="I454" s="54">
        <v>1.3194999999999999</v>
      </c>
      <c r="J454" s="54">
        <v>1.423</v>
      </c>
      <c r="K454" s="54">
        <v>7.17</v>
      </c>
      <c r="L454" s="54">
        <v>10.29</v>
      </c>
      <c r="M454" s="54">
        <v>9.9</v>
      </c>
      <c r="N454" s="54">
        <v>100</v>
      </c>
      <c r="O454" s="54">
        <v>84.4</v>
      </c>
      <c r="P454" s="54">
        <v>54.8</v>
      </c>
      <c r="Q454" s="54">
        <v>23.9</v>
      </c>
      <c r="R454" s="54">
        <v>47.8</v>
      </c>
      <c r="S454" s="54">
        <v>41.79</v>
      </c>
      <c r="T454" s="54">
        <v>0.09</v>
      </c>
      <c r="U454" s="54">
        <v>64</v>
      </c>
    </row>
    <row r="457" spans="2:21" ht="29.4" thickBot="1" x14ac:dyDescent="0.35">
      <c r="B457" s="81" t="s">
        <v>128</v>
      </c>
      <c r="C457" s="54" t="s">
        <v>129</v>
      </c>
      <c r="D457" s="56"/>
    </row>
    <row r="458" spans="2:21" ht="15" thickBot="1" x14ac:dyDescent="0.35">
      <c r="G458" s="80" t="s">
        <v>92</v>
      </c>
      <c r="H458" s="78"/>
      <c r="I458" s="78" t="s">
        <v>95</v>
      </c>
      <c r="J458" s="78"/>
      <c r="K458" s="78" t="s">
        <v>96</v>
      </c>
      <c r="L458" s="78"/>
      <c r="M458" s="55"/>
      <c r="N458" s="78" t="s">
        <v>98</v>
      </c>
      <c r="O458" s="78"/>
      <c r="P458" s="78" t="s">
        <v>100</v>
      </c>
      <c r="Q458" s="78"/>
      <c r="R458" s="78" t="s">
        <v>101</v>
      </c>
      <c r="S458" s="79"/>
    </row>
    <row r="459" spans="2:21" ht="58.2" thickBot="1" x14ac:dyDescent="0.35">
      <c r="B459" s="52" t="s">
        <v>102</v>
      </c>
      <c r="C459" s="51" t="s">
        <v>41</v>
      </c>
      <c r="D459" s="51" t="s">
        <v>89</v>
      </c>
      <c r="E459" s="51" t="s">
        <v>90</v>
      </c>
      <c r="F459" s="51" t="s">
        <v>91</v>
      </c>
      <c r="G459" s="51" t="s">
        <v>93</v>
      </c>
      <c r="H459" s="51" t="s">
        <v>94</v>
      </c>
      <c r="I459" s="51" t="s">
        <v>93</v>
      </c>
      <c r="J459" s="51" t="s">
        <v>94</v>
      </c>
      <c r="K459" s="51" t="s">
        <v>93</v>
      </c>
      <c r="L459" s="51" t="s">
        <v>94</v>
      </c>
      <c r="M459" s="51" t="s">
        <v>97</v>
      </c>
      <c r="N459" s="51" t="s">
        <v>93</v>
      </c>
      <c r="O459" s="51" t="s">
        <v>94</v>
      </c>
      <c r="P459" s="51" t="s">
        <v>93</v>
      </c>
      <c r="Q459" s="51" t="s">
        <v>94</v>
      </c>
      <c r="R459" s="51" t="s">
        <v>93</v>
      </c>
      <c r="S459" s="51" t="s">
        <v>94</v>
      </c>
      <c r="T459" s="51" t="s">
        <v>99</v>
      </c>
      <c r="U459" s="53" t="s">
        <v>79</v>
      </c>
    </row>
    <row r="460" spans="2:21" x14ac:dyDescent="0.3">
      <c r="B460" s="54">
        <v>-111.81</v>
      </c>
      <c r="C460" s="54">
        <f>B460+273.15</f>
        <v>161.33999999999997</v>
      </c>
      <c r="D460" s="54">
        <v>1.07E-3</v>
      </c>
      <c r="E460" s="54">
        <v>1330.5</v>
      </c>
      <c r="F460" s="54">
        <v>14.807</v>
      </c>
      <c r="G460" s="54">
        <v>52.52</v>
      </c>
      <c r="H460" s="54">
        <v>319.58999999999997</v>
      </c>
      <c r="I460" s="54">
        <v>0.31419999999999998</v>
      </c>
      <c r="J460" s="54">
        <v>1.9695</v>
      </c>
      <c r="K460" s="54">
        <v>1.2110000000000001</v>
      </c>
      <c r="L460" s="54">
        <v>0.63</v>
      </c>
      <c r="M460" s="54">
        <v>1.1919999999999999</v>
      </c>
      <c r="N460" s="54">
        <v>1058</v>
      </c>
      <c r="O460" s="54">
        <v>137.6</v>
      </c>
      <c r="P460" s="54">
        <v>912.1</v>
      </c>
      <c r="Q460" s="54">
        <v>5.91</v>
      </c>
      <c r="R460" s="54">
        <v>137</v>
      </c>
      <c r="S460" s="54">
        <v>4.9000000000000004</v>
      </c>
      <c r="T460" s="54">
        <v>13.72</v>
      </c>
      <c r="U460" s="54">
        <v>-111.81</v>
      </c>
    </row>
    <row r="461" spans="2:21" x14ac:dyDescent="0.3">
      <c r="B461" s="54">
        <v>-110</v>
      </c>
      <c r="C461" s="54">
        <f t="shared" ref="C461:C469" si="34">B461+273.15</f>
        <v>163.14999999999998</v>
      </c>
      <c r="D461" s="54">
        <v>1.2899999999999999E-3</v>
      </c>
      <c r="E461" s="54">
        <v>1326.2</v>
      </c>
      <c r="F461" s="54">
        <v>12.43</v>
      </c>
      <c r="G461" s="54">
        <v>54.71</v>
      </c>
      <c r="H461" s="54">
        <v>320.68</v>
      </c>
      <c r="I461" s="54">
        <v>0.32769999999999999</v>
      </c>
      <c r="J461" s="54">
        <v>1.9579</v>
      </c>
      <c r="K461" s="54">
        <v>1.212</v>
      </c>
      <c r="L461" s="54">
        <v>0.63500000000000001</v>
      </c>
      <c r="M461" s="54">
        <v>1.1910000000000001</v>
      </c>
      <c r="N461" s="54">
        <v>1049</v>
      </c>
      <c r="O461" s="54">
        <v>138.19999999999999</v>
      </c>
      <c r="P461" s="54">
        <v>867.9</v>
      </c>
      <c r="Q461" s="54">
        <v>5.97</v>
      </c>
      <c r="R461" s="54">
        <v>135.80000000000001</v>
      </c>
      <c r="S461" s="54">
        <v>5</v>
      </c>
      <c r="T461" s="54">
        <v>13.75</v>
      </c>
      <c r="U461" s="54">
        <v>-110</v>
      </c>
    </row>
    <row r="462" spans="2:21" x14ac:dyDescent="0.3">
      <c r="B462" s="54">
        <v>-90</v>
      </c>
      <c r="C462" s="54">
        <f t="shared" si="34"/>
        <v>183.14999999999998</v>
      </c>
      <c r="D462" s="54">
        <v>7.6099999999999996E-3</v>
      </c>
      <c r="E462" s="54">
        <v>1277.2</v>
      </c>
      <c r="F462" s="54">
        <v>2.3595999999999999</v>
      </c>
      <c r="G462" s="54">
        <v>79.13</v>
      </c>
      <c r="H462" s="54">
        <v>333.06</v>
      </c>
      <c r="I462" s="54">
        <v>0.46879999999999999</v>
      </c>
      <c r="J462" s="54">
        <v>1.8552999999999999</v>
      </c>
      <c r="K462" s="54">
        <v>1.2330000000000001</v>
      </c>
      <c r="L462" s="54">
        <v>0.69399999999999995</v>
      </c>
      <c r="M462" s="54">
        <v>1.181</v>
      </c>
      <c r="N462" s="54">
        <v>954</v>
      </c>
      <c r="O462" s="54">
        <v>144.9</v>
      </c>
      <c r="P462" s="54">
        <v>553.4</v>
      </c>
      <c r="Q462" s="54">
        <v>6.72</v>
      </c>
      <c r="R462" s="54">
        <v>123.5</v>
      </c>
      <c r="S462" s="54">
        <v>6.1</v>
      </c>
      <c r="T462" s="54">
        <v>13.71</v>
      </c>
      <c r="U462" s="54">
        <v>-90</v>
      </c>
    </row>
    <row r="463" spans="2:21" x14ac:dyDescent="0.3">
      <c r="B463" s="54">
        <v>-70</v>
      </c>
      <c r="C463" s="54">
        <f t="shared" si="34"/>
        <v>203.14999999999998</v>
      </c>
      <c r="D463" s="54">
        <v>2.9909999999999999E-2</v>
      </c>
      <c r="E463" s="54">
        <v>1226.7</v>
      </c>
      <c r="F463" s="54">
        <v>0.65674999999999994</v>
      </c>
      <c r="G463" s="54">
        <v>104.16</v>
      </c>
      <c r="H463" s="54">
        <v>345.8</v>
      </c>
      <c r="I463" s="54">
        <v>0.59840000000000004</v>
      </c>
      <c r="J463" s="54">
        <v>1.7879</v>
      </c>
      <c r="K463" s="54">
        <v>1.27</v>
      </c>
      <c r="L463" s="54">
        <v>0.75900000000000001</v>
      </c>
      <c r="M463" s="54">
        <v>1.177</v>
      </c>
      <c r="N463" s="54">
        <v>859</v>
      </c>
      <c r="O463" s="54">
        <v>150.4</v>
      </c>
      <c r="P463" s="54">
        <v>393</v>
      </c>
      <c r="Q463" s="54">
        <v>7.45</v>
      </c>
      <c r="R463" s="54">
        <v>112.5</v>
      </c>
      <c r="S463" s="54">
        <v>7.34</v>
      </c>
      <c r="T463" s="54">
        <v>13.11</v>
      </c>
      <c r="U463" s="54">
        <v>-70</v>
      </c>
    </row>
    <row r="464" spans="2:21" x14ac:dyDescent="0.3">
      <c r="B464" s="54">
        <v>-50</v>
      </c>
      <c r="C464" s="54">
        <f t="shared" si="34"/>
        <v>223.14999999999998</v>
      </c>
      <c r="D464" s="54">
        <v>8.8739999999999999E-2</v>
      </c>
      <c r="E464" s="54">
        <v>1173.9000000000001</v>
      </c>
      <c r="F464" s="54">
        <v>0.23754</v>
      </c>
      <c r="G464" s="54">
        <v>130.05000000000001</v>
      </c>
      <c r="H464" s="54">
        <v>358.58</v>
      </c>
      <c r="I464" s="54">
        <v>0.71970000000000001</v>
      </c>
      <c r="J464" s="54">
        <v>1.7438</v>
      </c>
      <c r="K464" s="54">
        <v>1.3180000000000001</v>
      </c>
      <c r="L464" s="54">
        <v>0.83299999999999996</v>
      </c>
      <c r="M464" s="54">
        <v>1.1819999999999999</v>
      </c>
      <c r="N464" s="54">
        <v>764</v>
      </c>
      <c r="O464" s="54">
        <v>154.19999999999999</v>
      </c>
      <c r="P464" s="54">
        <v>294.89999999999998</v>
      </c>
      <c r="Q464" s="54">
        <v>8.19</v>
      </c>
      <c r="R464" s="54">
        <v>102.5</v>
      </c>
      <c r="S464" s="54">
        <v>8.73</v>
      </c>
      <c r="T464" s="54">
        <v>12</v>
      </c>
      <c r="U464" s="54">
        <v>-50</v>
      </c>
    </row>
    <row r="465" spans="2:21" x14ac:dyDescent="0.3">
      <c r="B465" s="54">
        <v>-30</v>
      </c>
      <c r="C465" s="54">
        <f t="shared" si="34"/>
        <v>243.14999999999998</v>
      </c>
      <c r="D465" s="54">
        <v>0.21487999999999999</v>
      </c>
      <c r="E465" s="54">
        <v>1117.9000000000001</v>
      </c>
      <c r="F465" s="54">
        <v>0.10297000000000001</v>
      </c>
      <c r="G465" s="54">
        <v>157</v>
      </c>
      <c r="H465" s="54">
        <v>370.99</v>
      </c>
      <c r="I465" s="54">
        <v>0.83479999999999999</v>
      </c>
      <c r="J465" s="54">
        <v>1.7149000000000001</v>
      </c>
      <c r="K465" s="54">
        <v>1.375</v>
      </c>
      <c r="L465" s="54">
        <v>0.92300000000000004</v>
      </c>
      <c r="M465" s="54">
        <v>1.2</v>
      </c>
      <c r="N465" s="54">
        <v>669</v>
      </c>
      <c r="O465" s="54">
        <v>155.80000000000001</v>
      </c>
      <c r="P465" s="54">
        <v>227.8</v>
      </c>
      <c r="Q465" s="54">
        <v>8.93</v>
      </c>
      <c r="R465" s="54">
        <v>93.3</v>
      </c>
      <c r="S465" s="54">
        <v>10.3</v>
      </c>
      <c r="T465" s="54">
        <v>10.44</v>
      </c>
      <c r="U465" s="54">
        <v>-30</v>
      </c>
    </row>
    <row r="466" spans="2:21" x14ac:dyDescent="0.3">
      <c r="B466" s="54">
        <v>-10</v>
      </c>
      <c r="C466" s="54">
        <f t="shared" si="34"/>
        <v>263.14999999999998</v>
      </c>
      <c r="D466" s="54">
        <v>0.44823000000000002</v>
      </c>
      <c r="E466" s="54">
        <v>1057.2</v>
      </c>
      <c r="F466" s="54">
        <v>5.0560000000000001E-2</v>
      </c>
      <c r="G466" s="54">
        <v>185.27</v>
      </c>
      <c r="H466" s="54">
        <v>382.54</v>
      </c>
      <c r="I466" s="54">
        <v>0.94569999999999999</v>
      </c>
      <c r="J466" s="54">
        <v>1.6953</v>
      </c>
      <c r="K466" s="54">
        <v>1.4490000000000001</v>
      </c>
      <c r="L466" s="54">
        <v>1.038</v>
      </c>
      <c r="M466" s="54">
        <v>1.2370000000000001</v>
      </c>
      <c r="N466" s="54">
        <v>573</v>
      </c>
      <c r="O466" s="54">
        <v>154.80000000000001</v>
      </c>
      <c r="P466" s="54">
        <v>178.4</v>
      </c>
      <c r="Q466" s="54">
        <v>9.8699999999999992</v>
      </c>
      <c r="R466" s="54">
        <v>84.7</v>
      </c>
      <c r="S466" s="54">
        <v>12.13</v>
      </c>
      <c r="T466" s="54">
        <v>8.5299999999999994</v>
      </c>
      <c r="U466" s="54">
        <v>-10</v>
      </c>
    </row>
    <row r="467" spans="2:21" x14ac:dyDescent="0.3">
      <c r="B467" s="54">
        <v>10</v>
      </c>
      <c r="C467" s="54">
        <f t="shared" si="34"/>
        <v>283.14999999999998</v>
      </c>
      <c r="D467" s="54">
        <v>0.83628000000000002</v>
      </c>
      <c r="E467" s="54">
        <v>989.1</v>
      </c>
      <c r="F467" s="54">
        <v>2.6950000000000002E-2</v>
      </c>
      <c r="G467" s="54">
        <v>215.22</v>
      </c>
      <c r="H467" s="54">
        <v>392.6</v>
      </c>
      <c r="I467" s="54">
        <v>1.0539000000000001</v>
      </c>
      <c r="J467" s="54">
        <v>1.6803999999999999</v>
      </c>
      <c r="K467" s="54">
        <v>1.552</v>
      </c>
      <c r="L467" s="54">
        <v>1.194</v>
      </c>
      <c r="M467" s="54">
        <v>1.3069999999999999</v>
      </c>
      <c r="N467" s="54">
        <v>475</v>
      </c>
      <c r="O467" s="54">
        <v>150.4</v>
      </c>
      <c r="P467" s="54">
        <v>139.5</v>
      </c>
      <c r="Q467" s="54">
        <v>10.76</v>
      </c>
      <c r="R467" s="54">
        <v>76.400000000000006</v>
      </c>
      <c r="S467" s="54">
        <v>14.38</v>
      </c>
      <c r="T467" s="54">
        <v>6.36</v>
      </c>
      <c r="U467" s="54">
        <v>10</v>
      </c>
    </row>
    <row r="468" spans="2:21" x14ac:dyDescent="0.3">
      <c r="B468" s="54">
        <v>30</v>
      </c>
      <c r="C468" s="54">
        <f t="shared" si="34"/>
        <v>303.14999999999998</v>
      </c>
      <c r="D468" s="54">
        <v>1.4339999999999999</v>
      </c>
      <c r="E468" s="54">
        <v>908.4</v>
      </c>
      <c r="F468" s="54">
        <v>1.5010000000000001E-2</v>
      </c>
      <c r="G468" s="54">
        <v>247.56</v>
      </c>
      <c r="H468" s="54">
        <v>400.07</v>
      </c>
      <c r="I468" s="54">
        <v>1.1620999999999999</v>
      </c>
      <c r="J468" s="54">
        <v>1.6652</v>
      </c>
      <c r="K468" s="54">
        <v>1.722</v>
      </c>
      <c r="L468" s="54">
        <v>1.4490000000000001</v>
      </c>
      <c r="M468" s="54">
        <v>1.4570000000000001</v>
      </c>
      <c r="N468" s="54">
        <v>374</v>
      </c>
      <c r="O468" s="54">
        <v>141.9</v>
      </c>
      <c r="P468" s="54">
        <v>107.2</v>
      </c>
      <c r="Q468" s="54">
        <v>11.91</v>
      </c>
      <c r="R468" s="54">
        <v>68.3</v>
      </c>
      <c r="S468" s="54">
        <v>17.670000000000002</v>
      </c>
      <c r="T468" s="54">
        <v>4.07</v>
      </c>
      <c r="U468" s="54">
        <v>30</v>
      </c>
    </row>
    <row r="469" spans="2:21" x14ac:dyDescent="0.3">
      <c r="B469" s="54">
        <v>50</v>
      </c>
      <c r="C469" s="54">
        <f t="shared" si="34"/>
        <v>323.14999999999998</v>
      </c>
      <c r="D469" s="54">
        <v>2.3073000000000001</v>
      </c>
      <c r="E469" s="54">
        <v>803</v>
      </c>
      <c r="F469" s="54">
        <v>8.3099999999999997E-3</v>
      </c>
      <c r="G469" s="54">
        <v>283.89999999999998</v>
      </c>
      <c r="H469" s="54">
        <v>402.43</v>
      </c>
      <c r="I469" s="54">
        <v>1.2747999999999999</v>
      </c>
      <c r="J469" s="54">
        <v>1.6415999999999999</v>
      </c>
      <c r="K469" s="54">
        <v>2.1179999999999999</v>
      </c>
      <c r="L469" s="54">
        <v>2.0699999999999998</v>
      </c>
      <c r="M469" s="54">
        <v>1.8939999999999999</v>
      </c>
      <c r="N469" s="54">
        <v>263</v>
      </c>
      <c r="O469" s="54">
        <v>127.9</v>
      </c>
      <c r="P469" s="54">
        <v>78.3</v>
      </c>
      <c r="Q469" s="54">
        <v>13.69</v>
      </c>
      <c r="R469" s="54">
        <v>60</v>
      </c>
      <c r="S469" s="54">
        <v>24.16</v>
      </c>
      <c r="T469" s="54">
        <v>1.85</v>
      </c>
      <c r="U469" s="54">
        <v>50</v>
      </c>
    </row>
    <row r="470" spans="2:21" x14ac:dyDescent="0.3">
      <c r="B470" s="54">
        <v>70</v>
      </c>
      <c r="C470" s="54">
        <f t="shared" ref="C470" si="35">B470+273.15</f>
        <v>343.15</v>
      </c>
      <c r="D470" s="54">
        <v>3.5527000000000002</v>
      </c>
      <c r="E470" s="54">
        <v>600.79999999999995</v>
      </c>
      <c r="F470" s="54">
        <v>3.7000000000000002E-3</v>
      </c>
      <c r="G470" s="54">
        <v>333.19</v>
      </c>
      <c r="H470" s="54">
        <v>385.42</v>
      </c>
      <c r="I470" s="54">
        <v>1.4172</v>
      </c>
      <c r="J470" s="54">
        <v>1.5693999999999999</v>
      </c>
      <c r="K470" s="54">
        <v>7.72</v>
      </c>
      <c r="L470" s="54">
        <v>11.5</v>
      </c>
      <c r="M470" s="54">
        <v>9.0399999999999991</v>
      </c>
      <c r="N470" s="54">
        <v>122</v>
      </c>
      <c r="O470" s="54">
        <v>104.2</v>
      </c>
      <c r="P470" s="54">
        <v>45.1</v>
      </c>
      <c r="Q470" s="54">
        <v>19.3</v>
      </c>
      <c r="R470" s="54">
        <v>53.2</v>
      </c>
      <c r="S470" s="54">
        <v>55.97</v>
      </c>
      <c r="T470" s="54">
        <v>0.11</v>
      </c>
      <c r="U470" s="54">
        <v>70</v>
      </c>
    </row>
    <row r="473" spans="2:21" ht="29.4" thickBot="1" x14ac:dyDescent="0.35">
      <c r="B473" s="81" t="s">
        <v>130</v>
      </c>
      <c r="C473" s="54" t="s">
        <v>131</v>
      </c>
      <c r="D473" s="56"/>
    </row>
    <row r="474" spans="2:21" ht="15" thickBot="1" x14ac:dyDescent="0.35">
      <c r="G474" s="80" t="s">
        <v>92</v>
      </c>
      <c r="H474" s="78"/>
      <c r="I474" s="78" t="s">
        <v>95</v>
      </c>
      <c r="J474" s="78"/>
      <c r="K474" s="78" t="s">
        <v>96</v>
      </c>
      <c r="L474" s="78"/>
      <c r="M474" s="55"/>
      <c r="N474" s="78" t="s">
        <v>98</v>
      </c>
      <c r="O474" s="78"/>
      <c r="P474" s="78" t="s">
        <v>100</v>
      </c>
      <c r="Q474" s="78"/>
      <c r="R474" s="78" t="s">
        <v>101</v>
      </c>
      <c r="S474" s="79"/>
    </row>
    <row r="475" spans="2:21" ht="58.2" thickBot="1" x14ac:dyDescent="0.35">
      <c r="B475" s="52" t="s">
        <v>102</v>
      </c>
      <c r="C475" s="51" t="s">
        <v>41</v>
      </c>
      <c r="D475" s="51" t="s">
        <v>89</v>
      </c>
      <c r="E475" s="51" t="s">
        <v>90</v>
      </c>
      <c r="F475" s="51" t="s">
        <v>91</v>
      </c>
      <c r="G475" s="51" t="s">
        <v>93</v>
      </c>
      <c r="H475" s="51" t="s">
        <v>94</v>
      </c>
      <c r="I475" s="51" t="s">
        <v>93</v>
      </c>
      <c r="J475" s="51" t="s">
        <v>94</v>
      </c>
      <c r="K475" s="51" t="s">
        <v>93</v>
      </c>
      <c r="L475" s="51" t="s">
        <v>94</v>
      </c>
      <c r="M475" s="51" t="s">
        <v>97</v>
      </c>
      <c r="N475" s="51" t="s">
        <v>93</v>
      </c>
      <c r="O475" s="51" t="s">
        <v>94</v>
      </c>
      <c r="P475" s="51" t="s">
        <v>93</v>
      </c>
      <c r="Q475" s="51" t="s">
        <v>94</v>
      </c>
      <c r="R475" s="51" t="s">
        <v>93</v>
      </c>
      <c r="S475" s="51" t="s">
        <v>94</v>
      </c>
      <c r="T475" s="51" t="s">
        <v>99</v>
      </c>
      <c r="U475" s="53" t="s">
        <v>79</v>
      </c>
    </row>
    <row r="476" spans="2:21" x14ac:dyDescent="0.3">
      <c r="B476" s="54">
        <v>-118.59</v>
      </c>
      <c r="C476" s="54">
        <f>B476+273.15</f>
        <v>154.55999999999997</v>
      </c>
      <c r="D476" s="54">
        <v>6.0000000000000002E-5</v>
      </c>
      <c r="E476" s="54">
        <v>1192.9000000000001</v>
      </c>
      <c r="F476" s="54">
        <v>303.29000000000002</v>
      </c>
      <c r="G476" s="54">
        <v>13.79</v>
      </c>
      <c r="H476" s="54">
        <v>419.32</v>
      </c>
      <c r="I476" s="54">
        <v>0.1119</v>
      </c>
      <c r="J476" s="54">
        <v>2.7357</v>
      </c>
      <c r="K476" s="54">
        <v>1.4770000000000001</v>
      </c>
      <c r="L476" s="54">
        <v>0.69899999999999995</v>
      </c>
      <c r="M476" s="54">
        <v>1.22</v>
      </c>
      <c r="N476" s="54">
        <v>1401</v>
      </c>
      <c r="O476" s="54">
        <v>154</v>
      </c>
      <c r="P476" s="54">
        <v>2025</v>
      </c>
      <c r="Q476" s="54">
        <v>5.2</v>
      </c>
      <c r="R476" s="54">
        <v>176.3</v>
      </c>
      <c r="S476" s="54">
        <v>0.1</v>
      </c>
      <c r="T476" s="54">
        <v>31.65</v>
      </c>
      <c r="U476" s="54">
        <v>-118.59</v>
      </c>
    </row>
    <row r="477" spans="2:21" x14ac:dyDescent="0.3">
      <c r="B477" s="54">
        <v>-100</v>
      </c>
      <c r="C477" s="54">
        <f t="shared" ref="C477:C485" si="36">B477+273.15</f>
        <v>173.14999999999998</v>
      </c>
      <c r="D477" s="54">
        <v>5.8E-4</v>
      </c>
      <c r="E477" s="54">
        <v>1158.7</v>
      </c>
      <c r="F477" s="54">
        <v>37.616999999999997</v>
      </c>
      <c r="G477" s="54">
        <v>41.75</v>
      </c>
      <c r="H477" s="54">
        <v>432.59</v>
      </c>
      <c r="I477" s="54">
        <v>0.28270000000000001</v>
      </c>
      <c r="J477" s="54">
        <v>2.5398999999999998</v>
      </c>
      <c r="K477" s="54">
        <v>1.518</v>
      </c>
      <c r="L477" s="54">
        <v>0.74</v>
      </c>
      <c r="M477" s="54">
        <v>1.2070000000000001</v>
      </c>
      <c r="N477" s="54">
        <v>1275</v>
      </c>
      <c r="O477" s="54">
        <v>162</v>
      </c>
      <c r="P477" s="54">
        <v>1153</v>
      </c>
      <c r="Q477" s="54">
        <v>5.81</v>
      </c>
      <c r="R477" s="54">
        <v>163.4</v>
      </c>
      <c r="S477" s="54">
        <v>1.91</v>
      </c>
      <c r="T477" s="54">
        <v>28.58</v>
      </c>
      <c r="U477" s="54">
        <v>-100</v>
      </c>
    </row>
    <row r="478" spans="2:21" x14ac:dyDescent="0.3">
      <c r="B478" s="54">
        <v>-80</v>
      </c>
      <c r="C478" s="54">
        <f t="shared" si="36"/>
        <v>193.14999999999998</v>
      </c>
      <c r="D478" s="54">
        <v>3.5899999999999999E-3</v>
      </c>
      <c r="E478" s="54">
        <v>1121.3</v>
      </c>
      <c r="F478" s="54">
        <v>6.7438000000000002</v>
      </c>
      <c r="G478" s="54">
        <v>72.23</v>
      </c>
      <c r="H478" s="54">
        <v>447.48</v>
      </c>
      <c r="I478" s="54">
        <v>0.44919999999999999</v>
      </c>
      <c r="J478" s="54">
        <v>2.3919999999999999</v>
      </c>
      <c r="K478" s="54">
        <v>1.53</v>
      </c>
      <c r="L478" s="54">
        <v>0.78900000000000003</v>
      </c>
      <c r="M478" s="54">
        <v>1.196</v>
      </c>
      <c r="N478" s="54">
        <v>1166</v>
      </c>
      <c r="O478" s="54">
        <v>169.8</v>
      </c>
      <c r="P478" s="54">
        <v>730.2</v>
      </c>
      <c r="Q478" s="54">
        <v>6.47</v>
      </c>
      <c r="R478" s="54">
        <v>150.69999999999999</v>
      </c>
      <c r="S478" s="54">
        <v>3.86</v>
      </c>
      <c r="T478" s="54">
        <v>25.34</v>
      </c>
      <c r="U478" s="54">
        <v>-80</v>
      </c>
    </row>
    <row r="479" spans="2:21" x14ac:dyDescent="0.3">
      <c r="B479" s="54">
        <v>-60</v>
      </c>
      <c r="C479" s="54">
        <f t="shared" si="36"/>
        <v>213.14999999999998</v>
      </c>
      <c r="D479" s="54">
        <v>1.4999999999999999E-2</v>
      </c>
      <c r="E479" s="54">
        <v>1083.2</v>
      </c>
      <c r="F479" s="54">
        <v>1.7682</v>
      </c>
      <c r="G479" s="54">
        <v>103.02</v>
      </c>
      <c r="H479" s="54">
        <v>462.74</v>
      </c>
      <c r="I479" s="54">
        <v>0.60089999999999999</v>
      </c>
      <c r="J479" s="54">
        <v>2.2885</v>
      </c>
      <c r="K479" s="54">
        <v>1.5509999999999999</v>
      </c>
      <c r="L479" s="54">
        <v>0.84499999999999997</v>
      </c>
      <c r="M479" s="54">
        <v>1.19</v>
      </c>
      <c r="N479" s="54">
        <v>1066</v>
      </c>
      <c r="O479" s="54">
        <v>176.6</v>
      </c>
      <c r="P479" s="54">
        <v>507.4</v>
      </c>
      <c r="Q479" s="54">
        <v>7.14</v>
      </c>
      <c r="R479" s="54">
        <v>139</v>
      </c>
      <c r="S479" s="54">
        <v>5.82</v>
      </c>
      <c r="T479" s="54">
        <v>22.18</v>
      </c>
      <c r="U479" s="54">
        <v>-60</v>
      </c>
    </row>
    <row r="480" spans="2:21" x14ac:dyDescent="0.3">
      <c r="B480" s="54">
        <v>-40</v>
      </c>
      <c r="C480" s="54">
        <f t="shared" si="36"/>
        <v>233.14999999999998</v>
      </c>
      <c r="D480" s="54">
        <v>4.7210000000000002E-2</v>
      </c>
      <c r="E480" s="54">
        <v>1043.8</v>
      </c>
      <c r="F480" s="54">
        <v>0.60582999999999998</v>
      </c>
      <c r="G480" s="54">
        <v>134.4</v>
      </c>
      <c r="H480" s="54">
        <v>478.02</v>
      </c>
      <c r="I480" s="54">
        <v>0.74139999999999995</v>
      </c>
      <c r="J480" s="54">
        <v>2.2151999999999998</v>
      </c>
      <c r="K480" s="54">
        <v>1.587</v>
      </c>
      <c r="L480" s="54">
        <v>0.91300000000000003</v>
      </c>
      <c r="M480" s="54">
        <v>1.19</v>
      </c>
      <c r="N480" s="54">
        <v>967</v>
      </c>
      <c r="O480" s="54">
        <v>182.1</v>
      </c>
      <c r="P480" s="54">
        <v>372.5</v>
      </c>
      <c r="Q480" s="54">
        <v>7.8</v>
      </c>
      <c r="R480" s="54">
        <v>128.19999999999999</v>
      </c>
      <c r="S480" s="54">
        <v>7.8</v>
      </c>
      <c r="T480" s="54">
        <v>19.09</v>
      </c>
      <c r="U480" s="54">
        <v>-40</v>
      </c>
    </row>
    <row r="481" spans="2:21" x14ac:dyDescent="0.3">
      <c r="B481" s="54">
        <v>-20</v>
      </c>
      <c r="C481" s="54">
        <f t="shared" si="36"/>
        <v>253.14999999999998</v>
      </c>
      <c r="D481" s="54">
        <v>0.12068</v>
      </c>
      <c r="E481" s="54">
        <v>1002.7</v>
      </c>
      <c r="F481" s="54">
        <v>0.25130999999999998</v>
      </c>
      <c r="G481" s="54">
        <v>166.64</v>
      </c>
      <c r="H481" s="54">
        <v>492.94</v>
      </c>
      <c r="I481" s="54">
        <v>0.87370000000000003</v>
      </c>
      <c r="J481" s="54">
        <v>2.1627000000000001</v>
      </c>
      <c r="K481" s="54">
        <v>1.635</v>
      </c>
      <c r="L481" s="54">
        <v>0.99399999999999999</v>
      </c>
      <c r="M481" s="54">
        <v>1.1990000000000001</v>
      </c>
      <c r="N481" s="54">
        <v>870</v>
      </c>
      <c r="O481" s="54">
        <v>185.8</v>
      </c>
      <c r="P481" s="54">
        <v>282.89999999999998</v>
      </c>
      <c r="Q481" s="54">
        <v>8.48</v>
      </c>
      <c r="R481" s="54">
        <v>118.2</v>
      </c>
      <c r="S481" s="54">
        <v>9.82</v>
      </c>
      <c r="T481" s="54">
        <v>16.100000000000001</v>
      </c>
      <c r="U481" s="54">
        <v>-20</v>
      </c>
    </row>
    <row r="482" spans="2:21" x14ac:dyDescent="0.3">
      <c r="B482" s="54">
        <v>0</v>
      </c>
      <c r="C482" s="54">
        <f t="shared" si="36"/>
        <v>273.14999999999998</v>
      </c>
      <c r="D482" s="54">
        <v>0.26399</v>
      </c>
      <c r="E482" s="54">
        <v>959.1</v>
      </c>
      <c r="F482" s="54">
        <v>0.11963</v>
      </c>
      <c r="G482" s="54">
        <v>200</v>
      </c>
      <c r="H482" s="54">
        <v>507.11</v>
      </c>
      <c r="I482" s="54">
        <v>1</v>
      </c>
      <c r="J482" s="54">
        <v>2.1242999999999999</v>
      </c>
      <c r="K482" s="54">
        <v>1.6970000000000001</v>
      </c>
      <c r="L482" s="54">
        <v>1.0940000000000001</v>
      </c>
      <c r="M482" s="54">
        <v>1.218</v>
      </c>
      <c r="N482" s="54">
        <v>772</v>
      </c>
      <c r="O482" s="54">
        <v>187.4</v>
      </c>
      <c r="P482" s="54">
        <v>219.7</v>
      </c>
      <c r="Q482" s="54">
        <v>9.16</v>
      </c>
      <c r="R482" s="54">
        <v>108.9</v>
      </c>
      <c r="S482" s="54">
        <v>11.93</v>
      </c>
      <c r="T482" s="54">
        <v>13.2</v>
      </c>
      <c r="U482" s="54">
        <v>0</v>
      </c>
    </row>
    <row r="483" spans="2:21" x14ac:dyDescent="0.3">
      <c r="B483" s="54">
        <v>20</v>
      </c>
      <c r="C483" s="54">
        <f t="shared" si="36"/>
        <v>293.14999999999998</v>
      </c>
      <c r="D483" s="54">
        <v>0.51290999999999998</v>
      </c>
      <c r="E483" s="54">
        <v>912</v>
      </c>
      <c r="F483" s="54">
        <v>6.2859999999999999E-2</v>
      </c>
      <c r="G483" s="54">
        <v>234.77</v>
      </c>
      <c r="H483" s="54">
        <v>520.09</v>
      </c>
      <c r="I483" s="54">
        <v>1.1218999999999999</v>
      </c>
      <c r="J483" s="54">
        <v>2.0952000000000002</v>
      </c>
      <c r="K483" s="54">
        <v>1.776</v>
      </c>
      <c r="L483" s="54">
        <v>1.2170000000000001</v>
      </c>
      <c r="M483" s="54">
        <v>1.2529999999999999</v>
      </c>
      <c r="N483" s="54">
        <v>673</v>
      </c>
      <c r="O483" s="54">
        <v>186.4</v>
      </c>
      <c r="P483" s="54">
        <v>173</v>
      </c>
      <c r="Q483" s="54">
        <v>9.8699999999999992</v>
      </c>
      <c r="R483" s="54">
        <v>100.1</v>
      </c>
      <c r="S483" s="54">
        <v>14.18</v>
      </c>
      <c r="T483" s="54">
        <v>10.41</v>
      </c>
      <c r="U483" s="54">
        <v>20</v>
      </c>
    </row>
    <row r="484" spans="2:21" x14ac:dyDescent="0.3">
      <c r="B484" s="54">
        <v>40</v>
      </c>
      <c r="C484" s="54">
        <f t="shared" si="36"/>
        <v>313.14999999999998</v>
      </c>
      <c r="D484" s="54">
        <v>0.90927000000000002</v>
      </c>
      <c r="E484" s="54">
        <v>859.7</v>
      </c>
      <c r="F484" s="54">
        <v>3.5360000000000003E-2</v>
      </c>
      <c r="G484" s="54">
        <v>271.35000000000002</v>
      </c>
      <c r="H484" s="54">
        <v>531.28</v>
      </c>
      <c r="I484" s="54">
        <v>1.2411000000000001</v>
      </c>
      <c r="J484" s="54">
        <v>2.0710999999999999</v>
      </c>
      <c r="K484" s="54">
        <v>1.885</v>
      </c>
      <c r="L484" s="54">
        <v>1.381</v>
      </c>
      <c r="M484" s="54">
        <v>1.3149999999999999</v>
      </c>
      <c r="N484" s="54">
        <v>572</v>
      </c>
      <c r="O484" s="54">
        <v>182.3</v>
      </c>
      <c r="P484" s="54">
        <v>137.1</v>
      </c>
      <c r="Q484" s="54">
        <v>10.66</v>
      </c>
      <c r="R484" s="54">
        <v>91.7</v>
      </c>
      <c r="S484" s="54">
        <v>16.739999999999998</v>
      </c>
      <c r="T484" s="54">
        <v>7.75</v>
      </c>
      <c r="U484" s="54">
        <v>40</v>
      </c>
    </row>
    <row r="485" spans="2:21" x14ac:dyDescent="0.3">
      <c r="B485" s="54">
        <v>60</v>
      </c>
      <c r="C485" s="54">
        <f t="shared" si="36"/>
        <v>333.15</v>
      </c>
      <c r="D485" s="54">
        <v>1.5006999999999999</v>
      </c>
      <c r="E485" s="54">
        <v>799.4</v>
      </c>
      <c r="F485" s="54">
        <v>2.0740000000000001E-2</v>
      </c>
      <c r="G485" s="54">
        <v>310.38</v>
      </c>
      <c r="H485" s="54">
        <v>539.72</v>
      </c>
      <c r="I485" s="54">
        <v>1.3595999999999999</v>
      </c>
      <c r="J485" s="54">
        <v>2.048</v>
      </c>
      <c r="K485" s="54">
        <v>2.0510000000000002</v>
      </c>
      <c r="L485" s="54">
        <v>1.6259999999999999</v>
      </c>
      <c r="M485" s="54">
        <v>1.4319999999999999</v>
      </c>
      <c r="N485" s="54">
        <v>467</v>
      </c>
      <c r="O485" s="54">
        <v>174.6</v>
      </c>
      <c r="P485" s="54">
        <v>108.4</v>
      </c>
      <c r="Q485" s="54">
        <v>12</v>
      </c>
      <c r="R485" s="54">
        <v>83.4</v>
      </c>
      <c r="S485" s="54">
        <v>19.920000000000002</v>
      </c>
      <c r="T485" s="54">
        <v>5.25</v>
      </c>
      <c r="U485" s="54">
        <v>60</v>
      </c>
    </row>
    <row r="486" spans="2:21" x14ac:dyDescent="0.3">
      <c r="B486" s="54">
        <v>80</v>
      </c>
      <c r="C486" s="54">
        <f t="shared" ref="C486:C488" si="37">B486+273.15</f>
        <v>353.15</v>
      </c>
      <c r="D486" s="54">
        <v>2.3424</v>
      </c>
      <c r="E486" s="54">
        <v>725.2</v>
      </c>
      <c r="F486" s="54">
        <v>1.2279999999999999E-2</v>
      </c>
      <c r="G486" s="54">
        <v>353.15</v>
      </c>
      <c r="H486" s="54">
        <v>543.42999999999995</v>
      </c>
      <c r="I486" s="54">
        <v>1.4810000000000001</v>
      </c>
      <c r="J486" s="54">
        <v>2.0198</v>
      </c>
      <c r="K486" s="54">
        <v>2.37</v>
      </c>
      <c r="L486" s="54">
        <v>2.0920000000000001</v>
      </c>
      <c r="M486" s="54">
        <v>1.702</v>
      </c>
      <c r="N486" s="54">
        <v>356</v>
      </c>
      <c r="O486" s="54">
        <v>162.19999999999999</v>
      </c>
      <c r="P486" s="54">
        <v>84.1</v>
      </c>
      <c r="Q486" s="54">
        <v>13.52</v>
      </c>
      <c r="R486" s="54">
        <v>75.2</v>
      </c>
      <c r="S486" s="54">
        <v>24.69</v>
      </c>
      <c r="T486" s="54">
        <v>2.96</v>
      </c>
      <c r="U486" s="54">
        <v>80</v>
      </c>
    </row>
    <row r="487" spans="2:21" x14ac:dyDescent="0.3">
      <c r="B487" s="54">
        <v>100</v>
      </c>
      <c r="C487" s="54">
        <f t="shared" si="37"/>
        <v>373.15</v>
      </c>
      <c r="D487" s="54">
        <v>3.5049999999999999</v>
      </c>
      <c r="E487" s="54">
        <v>618.5</v>
      </c>
      <c r="F487" s="54">
        <v>6.8599999999999998E-3</v>
      </c>
      <c r="G487" s="54">
        <v>403.59</v>
      </c>
      <c r="H487" s="54">
        <v>536.28</v>
      </c>
      <c r="I487" s="54">
        <v>1.6151</v>
      </c>
      <c r="J487" s="54">
        <v>1.9706999999999999</v>
      </c>
      <c r="K487" s="54">
        <v>3.4950000000000001</v>
      </c>
      <c r="L487" s="54">
        <v>3.7759999999999998</v>
      </c>
      <c r="M487" s="54">
        <v>2.8050000000000002</v>
      </c>
      <c r="N487" s="54">
        <v>233</v>
      </c>
      <c r="O487" s="54">
        <v>143.1</v>
      </c>
      <c r="P487" s="54">
        <v>60.7</v>
      </c>
      <c r="Q487" s="54">
        <v>16.350000000000001</v>
      </c>
      <c r="R487" s="54">
        <v>67</v>
      </c>
      <c r="S487" s="54">
        <v>35.03</v>
      </c>
      <c r="T487" s="54">
        <v>0.96</v>
      </c>
      <c r="U487" s="54">
        <v>100</v>
      </c>
    </row>
    <row r="488" spans="2:21" x14ac:dyDescent="0.3">
      <c r="B488" s="54">
        <v>110</v>
      </c>
      <c r="C488" s="54">
        <f t="shared" si="37"/>
        <v>383.15</v>
      </c>
      <c r="D488" s="54">
        <v>4.2431999999999999</v>
      </c>
      <c r="E488" s="54">
        <v>517.4</v>
      </c>
      <c r="F488" s="54">
        <v>4.4600000000000004E-3</v>
      </c>
      <c r="G488" s="54">
        <v>439.22</v>
      </c>
      <c r="H488" s="54">
        <v>517.30999999999995</v>
      </c>
      <c r="I488" s="54">
        <v>1.7058</v>
      </c>
      <c r="J488" s="54">
        <v>1.9096</v>
      </c>
      <c r="K488" s="54">
        <v>9.26</v>
      </c>
      <c r="L488" s="54">
        <v>12.22</v>
      </c>
      <c r="M488" s="54">
        <v>8.5299999999999994</v>
      </c>
      <c r="N488" s="54">
        <v>158</v>
      </c>
      <c r="O488" s="54">
        <v>129.1</v>
      </c>
      <c r="P488" s="54">
        <v>45.6</v>
      </c>
      <c r="Q488" s="54">
        <v>20.190000000000001</v>
      </c>
      <c r="R488" s="54">
        <v>67.5</v>
      </c>
      <c r="S488" s="54">
        <v>53.48</v>
      </c>
      <c r="T488" s="54">
        <v>0.17</v>
      </c>
      <c r="U488" s="54">
        <v>110</v>
      </c>
    </row>
  </sheetData>
  <mergeCells count="144">
    <mergeCell ref="R458:S458"/>
    <mergeCell ref="G474:H474"/>
    <mergeCell ref="I474:J474"/>
    <mergeCell ref="K474:L474"/>
    <mergeCell ref="N474:O474"/>
    <mergeCell ref="P474:Q474"/>
    <mergeCell ref="R474:S474"/>
    <mergeCell ref="G458:H458"/>
    <mergeCell ref="I458:J458"/>
    <mergeCell ref="K458:L458"/>
    <mergeCell ref="N458:O458"/>
    <mergeCell ref="P458:Q458"/>
    <mergeCell ref="R426:S426"/>
    <mergeCell ref="G443:H443"/>
    <mergeCell ref="I443:J443"/>
    <mergeCell ref="K443:L443"/>
    <mergeCell ref="N443:O443"/>
    <mergeCell ref="P443:Q443"/>
    <mergeCell ref="R443:S443"/>
    <mergeCell ref="G426:H426"/>
    <mergeCell ref="I426:J426"/>
    <mergeCell ref="K426:L426"/>
    <mergeCell ref="N426:O426"/>
    <mergeCell ref="P426:Q426"/>
    <mergeCell ref="R392:S392"/>
    <mergeCell ref="G408:H408"/>
    <mergeCell ref="I408:J408"/>
    <mergeCell ref="K408:L408"/>
    <mergeCell ref="N408:O408"/>
    <mergeCell ref="P408:Q408"/>
    <mergeCell ref="R408:S408"/>
    <mergeCell ref="G392:H392"/>
    <mergeCell ref="I392:J392"/>
    <mergeCell ref="K392:L392"/>
    <mergeCell ref="N392:O392"/>
    <mergeCell ref="P392:Q392"/>
    <mergeCell ref="R355:S355"/>
    <mergeCell ref="G375:H375"/>
    <mergeCell ref="I375:J375"/>
    <mergeCell ref="K375:L375"/>
    <mergeCell ref="N375:O375"/>
    <mergeCell ref="P375:Q375"/>
    <mergeCell ref="R375:S375"/>
    <mergeCell ref="G355:H355"/>
    <mergeCell ref="I355:J355"/>
    <mergeCell ref="K355:L355"/>
    <mergeCell ref="N355:O355"/>
    <mergeCell ref="P355:Q355"/>
    <mergeCell ref="R315:S315"/>
    <mergeCell ref="G333:H333"/>
    <mergeCell ref="I333:J333"/>
    <mergeCell ref="K333:L333"/>
    <mergeCell ref="N333:O333"/>
    <mergeCell ref="P333:Q333"/>
    <mergeCell ref="R333:S333"/>
    <mergeCell ref="G315:H315"/>
    <mergeCell ref="I315:J315"/>
    <mergeCell ref="K315:L315"/>
    <mergeCell ref="N315:O315"/>
    <mergeCell ref="P315:Q315"/>
    <mergeCell ref="R175:S175"/>
    <mergeCell ref="G175:H175"/>
    <mergeCell ref="I175:J175"/>
    <mergeCell ref="K175:L175"/>
    <mergeCell ref="N175:O175"/>
    <mergeCell ref="P175:Q175"/>
    <mergeCell ref="R124:S124"/>
    <mergeCell ref="G142:H142"/>
    <mergeCell ref="I142:J142"/>
    <mergeCell ref="K142:L142"/>
    <mergeCell ref="N142:O142"/>
    <mergeCell ref="P142:Q142"/>
    <mergeCell ref="R142:S142"/>
    <mergeCell ref="G124:H124"/>
    <mergeCell ref="I124:J124"/>
    <mergeCell ref="K124:L124"/>
    <mergeCell ref="N124:O124"/>
    <mergeCell ref="P124:Q124"/>
    <mergeCell ref="R85:S85"/>
    <mergeCell ref="G98:H98"/>
    <mergeCell ref="I98:J98"/>
    <mergeCell ref="K98:L98"/>
    <mergeCell ref="N98:O98"/>
    <mergeCell ref="P98:Q98"/>
    <mergeCell ref="R98:S98"/>
    <mergeCell ref="G85:H85"/>
    <mergeCell ref="I85:J85"/>
    <mergeCell ref="K85:L85"/>
    <mergeCell ref="N85:O85"/>
    <mergeCell ref="P85:Q85"/>
    <mergeCell ref="R29:S29"/>
    <mergeCell ref="G73:H73"/>
    <mergeCell ref="I73:J73"/>
    <mergeCell ref="K73:L73"/>
    <mergeCell ref="N73:O73"/>
    <mergeCell ref="P73:Q73"/>
    <mergeCell ref="R73:S73"/>
    <mergeCell ref="G29:H29"/>
    <mergeCell ref="I29:J29"/>
    <mergeCell ref="K29:L29"/>
    <mergeCell ref="N29:O29"/>
    <mergeCell ref="P29:Q29"/>
    <mergeCell ref="G2:H2"/>
    <mergeCell ref="I2:J2"/>
    <mergeCell ref="K2:L2"/>
    <mergeCell ref="N2:O2"/>
    <mergeCell ref="R2:S2"/>
    <mergeCell ref="P2:Q2"/>
    <mergeCell ref="R203:S203"/>
    <mergeCell ref="G226:H226"/>
    <mergeCell ref="I226:J226"/>
    <mergeCell ref="K226:L226"/>
    <mergeCell ref="N226:O226"/>
    <mergeCell ref="P226:Q226"/>
    <mergeCell ref="R226:S226"/>
    <mergeCell ref="G203:H203"/>
    <mergeCell ref="I203:J203"/>
    <mergeCell ref="K203:L203"/>
    <mergeCell ref="N203:O203"/>
    <mergeCell ref="P203:Q203"/>
    <mergeCell ref="R256:S256"/>
    <mergeCell ref="G276:H276"/>
    <mergeCell ref="I276:J276"/>
    <mergeCell ref="K276:L276"/>
    <mergeCell ref="N276:O276"/>
    <mergeCell ref="P276:Q276"/>
    <mergeCell ref="R276:S276"/>
    <mergeCell ref="G256:H256"/>
    <mergeCell ref="I256:J256"/>
    <mergeCell ref="K256:L256"/>
    <mergeCell ref="N256:O256"/>
    <mergeCell ref="P256:Q256"/>
    <mergeCell ref="R288:S288"/>
    <mergeCell ref="G303:H303"/>
    <mergeCell ref="I303:J303"/>
    <mergeCell ref="K303:L303"/>
    <mergeCell ref="N303:O303"/>
    <mergeCell ref="P303:Q303"/>
    <mergeCell ref="R303:S303"/>
    <mergeCell ref="G288:H288"/>
    <mergeCell ref="I288:J288"/>
    <mergeCell ref="K288:L288"/>
    <mergeCell ref="N288:O288"/>
    <mergeCell ref="P288:Q28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914e6a-43e1-4525-8fda-69ace20a40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A98F5F7162344E4DAC238162634E3565" ma:contentTypeVersion="6" ma:contentTypeDescription="Yeni belge oluşturun." ma:contentTypeScope="" ma:versionID="15d3fd26ad65d1305dba2f015cf92129">
  <xsd:schema xmlns:xsd="http://www.w3.org/2001/XMLSchema" xmlns:xs="http://www.w3.org/2001/XMLSchema" xmlns:p="http://schemas.microsoft.com/office/2006/metadata/properties" xmlns:ns3="24939384-6f8e-4946-8144-61788faa5c72" xmlns:ns4="c4914e6a-43e1-4525-8fda-69ace20a409b" targetNamespace="http://schemas.microsoft.com/office/2006/metadata/properties" ma:root="true" ma:fieldsID="dfe1a92794ced1d0552a3a9af4b4edb8" ns3:_="" ns4:_="">
    <xsd:import namespace="24939384-6f8e-4946-8144-61788faa5c72"/>
    <xsd:import namespace="c4914e6a-43e1-4525-8fda-69ace20a409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39384-6f8e-4946-8144-61788faa5c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14e6a-43e1-4525-8fda-69ace20a4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282099-214C-47CC-9A54-24682A9800DF}">
  <ds:schemaRefs>
    <ds:schemaRef ds:uri="http://schemas.microsoft.com/office/infopath/2007/PartnerControls"/>
    <ds:schemaRef ds:uri="c4914e6a-43e1-4525-8fda-69ace20a409b"/>
    <ds:schemaRef ds:uri="http://www.w3.org/XML/1998/namespace"/>
    <ds:schemaRef ds:uri="http://purl.org/dc/elements/1.1/"/>
    <ds:schemaRef ds:uri="24939384-6f8e-4946-8144-61788faa5c72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05EE04-87EC-412E-81FC-70E0F0536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39384-6f8e-4946-8144-61788faa5c72"/>
    <ds:schemaRef ds:uri="c4914e6a-43e1-4525-8fda-69ace20a40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3E02C-21B8-4638-B4C7-FF5D528070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138</vt:i4>
      </vt:variant>
    </vt:vector>
  </HeadingPairs>
  <TitlesOfParts>
    <vt:vector size="141" baseType="lpstr">
      <vt:lpstr>Sayfa1</vt:lpstr>
      <vt:lpstr>Sayfa2</vt:lpstr>
      <vt:lpstr>ASHRAE TABLES</vt:lpstr>
      <vt:lpstr>a_1</vt:lpstr>
      <vt:lpstr>A_2</vt:lpstr>
      <vt:lpstr>a_3</vt:lpstr>
      <vt:lpstr>a_4</vt:lpstr>
      <vt:lpstr>a_5</vt:lpstr>
      <vt:lpstr>a_6</vt:lpstr>
      <vt:lpstr>a_7</vt:lpstr>
      <vt:lpstr>a_8</vt:lpstr>
      <vt:lpstr>a_9</vt:lpstr>
      <vt:lpstr>b_1</vt:lpstr>
      <vt:lpstr>b_2</vt:lpstr>
      <vt:lpstr>b_3</vt:lpstr>
      <vt:lpstr>b_4</vt:lpstr>
      <vt:lpstr>b_5</vt:lpstr>
      <vt:lpstr>b_6</vt:lpstr>
      <vt:lpstr>b_7</vt:lpstr>
      <vt:lpstr>b_8</vt:lpstr>
      <vt:lpstr>b_9</vt:lpstr>
      <vt:lpstr>c_1</vt:lpstr>
      <vt:lpstr>c_2</vt:lpstr>
      <vt:lpstr>c_3</vt:lpstr>
      <vt:lpstr>c_4</vt:lpstr>
      <vt:lpstr>c_5</vt:lpstr>
      <vt:lpstr>c_6</vt:lpstr>
      <vt:lpstr>c_7</vt:lpstr>
      <vt:lpstr>c_8</vt:lpstr>
      <vt:lpstr>c_9</vt:lpstr>
      <vt:lpstr>cp_a1</vt:lpstr>
      <vt:lpstr>cp_a2</vt:lpstr>
      <vt:lpstr>cp_a3</vt:lpstr>
      <vt:lpstr>cp_a4</vt:lpstr>
      <vt:lpstr>cp_a5</vt:lpstr>
      <vt:lpstr>cp_a6</vt:lpstr>
      <vt:lpstr>cp_a7</vt:lpstr>
      <vt:lpstr>cp_a8</vt:lpstr>
      <vt:lpstr>cp_a9</vt:lpstr>
      <vt:lpstr>cp_b1</vt:lpstr>
      <vt:lpstr>cp_b2</vt:lpstr>
      <vt:lpstr>cp_b3</vt:lpstr>
      <vt:lpstr>cp_b4</vt:lpstr>
      <vt:lpstr>cp_b5</vt:lpstr>
      <vt:lpstr>cp_b6</vt:lpstr>
      <vt:lpstr>cp_b7</vt:lpstr>
      <vt:lpstr>cp_b8</vt:lpstr>
      <vt:lpstr>cp_b9</vt:lpstr>
      <vt:lpstr>cp_c1</vt:lpstr>
      <vt:lpstr>cp_c2</vt:lpstr>
      <vt:lpstr>cp_c3</vt:lpstr>
      <vt:lpstr>cp_c4</vt:lpstr>
      <vt:lpstr>cp_c5</vt:lpstr>
      <vt:lpstr>cp_c6</vt:lpstr>
      <vt:lpstr>cp_c7</vt:lpstr>
      <vt:lpstr>cp_c8</vt:lpstr>
      <vt:lpstr>cp_c9</vt:lpstr>
      <vt:lpstr>cp_d1</vt:lpstr>
      <vt:lpstr>cp_d2</vt:lpstr>
      <vt:lpstr>cp_d3</vt:lpstr>
      <vt:lpstr>cp_d4</vt:lpstr>
      <vt:lpstr>cp_d5</vt:lpstr>
      <vt:lpstr>cp_d6</vt:lpstr>
      <vt:lpstr>cp_d7</vt:lpstr>
      <vt:lpstr>cp_d8</vt:lpstr>
      <vt:lpstr>cp_d9</vt:lpstr>
      <vt:lpstr>k_a1</vt:lpstr>
      <vt:lpstr>k_a2</vt:lpstr>
      <vt:lpstr>k_a3</vt:lpstr>
      <vt:lpstr>k_a4</vt:lpstr>
      <vt:lpstr>k_a5</vt:lpstr>
      <vt:lpstr>k_a8</vt:lpstr>
      <vt:lpstr>k_a9</vt:lpstr>
      <vt:lpstr>k_b1</vt:lpstr>
      <vt:lpstr>k_b2</vt:lpstr>
      <vt:lpstr>k_b3</vt:lpstr>
      <vt:lpstr>k_b4</vt:lpstr>
      <vt:lpstr>k_b5</vt:lpstr>
      <vt:lpstr>k_b8</vt:lpstr>
      <vt:lpstr>k_b9</vt:lpstr>
      <vt:lpstr>k_c1</vt:lpstr>
      <vt:lpstr>k_c2</vt:lpstr>
      <vt:lpstr>k_c3</vt:lpstr>
      <vt:lpstr>k_c4</vt:lpstr>
      <vt:lpstr>k_c5</vt:lpstr>
      <vt:lpstr>k_c8</vt:lpstr>
      <vt:lpstr>k_c9</vt:lpstr>
      <vt:lpstr>M_1</vt:lpstr>
      <vt:lpstr>M_2</vt:lpstr>
      <vt:lpstr>M_3</vt:lpstr>
      <vt:lpstr>M_4</vt:lpstr>
      <vt:lpstr>M_5</vt:lpstr>
      <vt:lpstr>M_6</vt:lpstr>
      <vt:lpstr>M_7</vt:lpstr>
      <vt:lpstr>M_8</vt:lpstr>
      <vt:lpstr>M_9</vt:lpstr>
      <vt:lpstr>n_1</vt:lpstr>
      <vt:lpstr>n_2</vt:lpstr>
      <vt:lpstr>n_3</vt:lpstr>
      <vt:lpstr>n_4</vt:lpstr>
      <vt:lpstr>n_5</vt:lpstr>
      <vt:lpstr>n_6</vt:lpstr>
      <vt:lpstr>n_7</vt:lpstr>
      <vt:lpstr>n_8</vt:lpstr>
      <vt:lpstr>n_9</vt:lpstr>
      <vt:lpstr>v_a1</vt:lpstr>
      <vt:lpstr>v_a2</vt:lpstr>
      <vt:lpstr>v_a3</vt:lpstr>
      <vt:lpstr>v_a4</vt:lpstr>
      <vt:lpstr>v_a5</vt:lpstr>
      <vt:lpstr>v_a6</vt:lpstr>
      <vt:lpstr>v_a7</vt:lpstr>
      <vt:lpstr>v_a8</vt:lpstr>
      <vt:lpstr>v_a9</vt:lpstr>
      <vt:lpstr>v_b1</vt:lpstr>
      <vt:lpstr>v_b2</vt:lpstr>
      <vt:lpstr>v_b3</vt:lpstr>
      <vt:lpstr>v_b4</vt:lpstr>
      <vt:lpstr>v_b5</vt:lpstr>
      <vt:lpstr>v_b6</vt:lpstr>
      <vt:lpstr>v_b7</vt:lpstr>
      <vt:lpstr>v_b8</vt:lpstr>
      <vt:lpstr>v_b9</vt:lpstr>
      <vt:lpstr>v_c1</vt:lpstr>
      <vt:lpstr>v_c2</vt:lpstr>
      <vt:lpstr>v_c3</vt:lpstr>
      <vt:lpstr>v_c4</vt:lpstr>
      <vt:lpstr>v_c5</vt:lpstr>
      <vt:lpstr>v_c6</vt:lpstr>
      <vt:lpstr>v_c7</vt:lpstr>
      <vt:lpstr>v_c8</vt:lpstr>
      <vt:lpstr>v_c9</vt:lpstr>
      <vt:lpstr>v_d1</vt:lpstr>
      <vt:lpstr>v_d2</vt:lpstr>
      <vt:lpstr>v_d3</vt:lpstr>
      <vt:lpstr>v_d4</vt:lpstr>
      <vt:lpstr>v_d5</vt:lpstr>
      <vt:lpstr>v_d6</vt:lpstr>
      <vt:lpstr>v_d7</vt:lpstr>
      <vt:lpstr>v_d8</vt:lpstr>
      <vt:lpstr>v_d9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</dc:creator>
  <cp:lastModifiedBy>Evren Tanık</cp:lastModifiedBy>
  <dcterms:created xsi:type="dcterms:W3CDTF">2022-09-09T13:46:56Z</dcterms:created>
  <dcterms:modified xsi:type="dcterms:W3CDTF">2023-02-23T16:25:49Z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0x010100A98F5F7162344E4DAC238162634E3565</vt:lpwstr>
  </property>
</Properties>
</file>