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vvy\Desktop\"/>
    </mc:Choice>
  </mc:AlternateContent>
  <bookViews>
    <workbookView xWindow="0" yWindow="0" windowWidth="20490" windowHeight="7770" activeTab="1"/>
  </bookViews>
  <sheets>
    <sheet name="Tabela1" sheetId="1" r:id="rId1"/>
    <sheet name="Tabela2" sheetId="2" r:id="rId2"/>
    <sheet name="Arkusz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C23" i="3"/>
  <c r="H3" i="2" l="1"/>
  <c r="B29" i="3"/>
  <c r="B32" i="3" s="1"/>
  <c r="B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H2" i="2"/>
  <c r="I3" i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  <c r="F2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G2" i="2"/>
  <c r="D15" i="1"/>
  <c r="G14" i="1"/>
  <c r="G13" i="1"/>
  <c r="G4" i="1"/>
  <c r="G5" i="1"/>
  <c r="G6" i="1"/>
  <c r="G7" i="1"/>
  <c r="G8" i="1"/>
  <c r="G9" i="1"/>
  <c r="G10" i="1"/>
  <c r="G11" i="1"/>
  <c r="G2" i="1"/>
  <c r="G3" i="1"/>
  <c r="F11" i="1"/>
  <c r="F2" i="1"/>
  <c r="F3" i="1"/>
  <c r="F4" i="1"/>
  <c r="F5" i="1"/>
  <c r="F6" i="1"/>
  <c r="F7" i="1"/>
  <c r="F8" i="1"/>
  <c r="F10" i="1"/>
  <c r="F9" i="1"/>
  <c r="D13" i="1"/>
  <c r="E11" i="2" l="1"/>
  <c r="F11" i="2" s="1"/>
  <c r="E10" i="2"/>
  <c r="F10" i="2"/>
  <c r="E9" i="2"/>
  <c r="F9" i="2" s="1"/>
  <c r="E7" i="2"/>
  <c r="F7" i="2"/>
  <c r="E5" i="2"/>
  <c r="F5" i="2" s="1"/>
  <c r="E3" i="2"/>
  <c r="F3" i="2"/>
  <c r="E2" i="2"/>
  <c r="E4" i="2"/>
  <c r="F4" i="2"/>
  <c r="E6" i="2"/>
  <c r="F6" i="2" s="1"/>
  <c r="E8" i="2"/>
  <c r="F8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<sst xmlns="http://schemas.openxmlformats.org/spreadsheetml/2006/main" count="34" uniqueCount="29">
  <si>
    <t>Lp.</t>
  </si>
  <si>
    <t>Liczba okresów k</t>
  </si>
  <si>
    <t>czas t dla k okresów [s]</t>
  </si>
  <si>
    <t>okres Ti=t/k [s]</t>
  </si>
  <si>
    <t>l [mm]</t>
  </si>
  <si>
    <t>k</t>
  </si>
  <si>
    <t>Ti^2[s^2]</t>
  </si>
  <si>
    <t>Ti[s]</t>
  </si>
  <si>
    <t>t[s]</t>
  </si>
  <si>
    <t>l [m]</t>
  </si>
  <si>
    <t>u(l) [m]</t>
  </si>
  <si>
    <t>T średnie =</t>
  </si>
  <si>
    <t>Niepewność typu A</t>
  </si>
  <si>
    <t>(Ti-Tsr)^2</t>
  </si>
  <si>
    <t>Ti-Tsr</t>
  </si>
  <si>
    <t>Suma</t>
  </si>
  <si>
    <t>Suma/(10*9)</t>
  </si>
  <si>
    <t>Niepewność typu B</t>
  </si>
  <si>
    <t>u(l)=1mm</t>
  </si>
  <si>
    <t>g</t>
  </si>
  <si>
    <t>l[m]</t>
  </si>
  <si>
    <t>T [s]</t>
  </si>
  <si>
    <t>g [m/s^2]</t>
  </si>
  <si>
    <t>Niepewność złożona uc(g)</t>
  </si>
  <si>
    <t>u(l)=</t>
  </si>
  <si>
    <t>u(T)=</t>
  </si>
  <si>
    <t>Średnie</t>
  </si>
  <si>
    <t>k=</t>
  </si>
  <si>
    <t>Niepewność rozszerzona U(g)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</si>
</sst>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Tabela2!$B$2:$B$11</c:f>
              <c:numCache>
                <c:formatCode>General</c:formatCode>
                <c:ptCount val="10"/>
                <c:pt idx="0">
                  <c:v>105</c:v>
                </c:pt>
                <c:pt idx="1">
                  <c:v>125</c:v>
                </c:pt>
                <c:pt idx="2">
                  <c:v>148</c:v>
                </c:pt>
                <c:pt idx="3">
                  <c:v>160</c:v>
                </c:pt>
                <c:pt idx="4">
                  <c:v>190</c:v>
                </c:pt>
                <c:pt idx="5">
                  <c:v>202</c:v>
                </c:pt>
                <c:pt idx="6">
                  <c:v>225</c:v>
                </c:pt>
                <c:pt idx="7">
                  <c:v>245</c:v>
                </c:pt>
                <c:pt idx="8">
                  <c:v>280</c:v>
                </c:pt>
                <c:pt idx="9">
                  <c:v>318</c:v>
                </c:pt>
              </c:numCache>
            </c:numRef>
          </c:xVal>
          <c:yVal>
            <c:numRef>
              <c:f>Tabela2!$E$2:$E$11</c:f>
              <c:numCache>
                <c:formatCode>General</c:formatCode>
                <c:ptCount val="10"/>
                <c:pt idx="0">
                  <c:v>0.64166666666666672</c:v>
                </c:pt>
                <c:pt idx="1">
                  <c:v>0.68866666666666665</c:v>
                </c:pt>
                <c:pt idx="2">
                  <c:v>0.754</c:v>
                </c:pt>
                <c:pt idx="3">
                  <c:v>0.79599999999999993</c:v>
                </c:pt>
                <c:pt idx="4">
                  <c:v>0.86033333333333328</c:v>
                </c:pt>
                <c:pt idx="5">
                  <c:v>0.8823333333333333</c:v>
                </c:pt>
                <c:pt idx="6">
                  <c:v>0.94266666666666665</c:v>
                </c:pt>
                <c:pt idx="7">
                  <c:v>0.97399999999999998</c:v>
                </c:pt>
                <c:pt idx="8">
                  <c:v>1.0386666666666666</c:v>
                </c:pt>
                <c:pt idx="9">
                  <c:v>1.1166666666666667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9-4FF0-AC9C-5985C576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01936"/>
        <c:axId val="1243592368"/>
      </c:scatterChart>
      <c:valAx>
        <c:axId val="12436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92368"/>
        <c:crosses val="autoZero"/>
        <c:crossBetween val="midCat"/>
      </c:valAx>
      <c:valAx>
        <c:axId val="12435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6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228600</xdr:colOff>
      <xdr:row>9</xdr:row>
      <xdr:rowOff>161925</xdr:rowOff>
    </xdr:from>
    <xdr:ext cx="65" cy="172227"/>
    <xdr:sp macro="" textlink="">
      <xdr:nvSpPr>
        <xdr:cNvPr id="2" name="pole tekstowe 1"/>
        <xdr:cNvSpPr txBox="1"/>
      </xdr:nvSpPr>
      <xdr:spPr>
        <a:xfrm>
          <a:off x="5943600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8</xdr:col>
      <xdr:colOff>495300</xdr:colOff>
      <xdr:row>1</xdr:row>
      <xdr:rowOff>0</xdr:rowOff>
    </xdr:from>
    <xdr:to>
      <xdr:col>16</xdr:col>
      <xdr:colOff>190500</xdr:colOff>
      <xdr:row>15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C22" sqref="C22"/>
    </sheetView>
  </sheetViews>
  <sheetFormatPr defaultRowHeight="15" x14ac:dyDescent="0.25"/>
  <cols>
    <col min="2" max="2" width="11.7109375" customWidth="1"/>
    <col min="3" max="3" width="12.140625" customWidth="1"/>
    <col min="4" max="4" width="12.7109375" customWidth="1"/>
    <col min="5" max="5" width="11.5703125" bestFit="1" customWidth="1"/>
    <col min="6" max="6" width="12.28515625" bestFit="1" customWidth="1"/>
    <col min="7" max="7" width="12.28515625" customWidth="1"/>
    <col min="9" max="9" width="11.5703125" bestFit="1" customWidth="1"/>
    <col min="12" max="13" width="11.5703125" bestFit="1" customWidth="1"/>
  </cols>
  <sheetData>
    <row r="1" spans="1:25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14</v>
      </c>
      <c r="G1" s="2" t="s">
        <v>13</v>
      </c>
      <c r="H1" s="2"/>
      <c r="I1" s="2" t="s">
        <v>19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>
        <v>1</v>
      </c>
      <c r="B2" s="2">
        <v>30</v>
      </c>
      <c r="C2" s="2">
        <v>37.369999999999997</v>
      </c>
      <c r="D2" s="2">
        <f>C2/B2</f>
        <v>1.2456666666666665</v>
      </c>
      <c r="E2" s="2">
        <f>D2*D2</f>
        <v>1.5516854444444439</v>
      </c>
      <c r="F2" s="2">
        <f t="shared" ref="F2:F8" si="0">(D2-$D$13)</f>
        <v>2.8333333333330213E-3</v>
      </c>
      <c r="G2" s="3">
        <f t="shared" ref="G2:G11" si="1">POWER(F2,2)</f>
        <v>8.0277777777760099E-6</v>
      </c>
      <c r="H2" s="2"/>
      <c r="I2" s="2">
        <f>(4*PI()*PI()*$B$17)/E2</f>
        <v>10.049701123093515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.25" customHeight="1" x14ac:dyDescent="0.25">
      <c r="A3" s="2">
        <v>2</v>
      </c>
      <c r="B3" s="2">
        <v>30</v>
      </c>
      <c r="C3" s="2">
        <v>37.22</v>
      </c>
      <c r="D3" s="2">
        <f t="shared" ref="D3:D11" si="2">C3/B3</f>
        <v>1.2406666666666666</v>
      </c>
      <c r="E3" s="2">
        <f t="shared" ref="E3:E11" si="3">D3*D3</f>
        <v>1.5392537777777775</v>
      </c>
      <c r="F3" s="2">
        <f t="shared" si="0"/>
        <v>-2.1666666666668721E-3</v>
      </c>
      <c r="G3" s="3">
        <f t="shared" si="1"/>
        <v>4.6944444444453345E-6</v>
      </c>
      <c r="I3" s="2">
        <f t="shared" ref="I3:I11" si="4">(4*PI()*PI()*$B$17)/E3</f>
        <v>10.130866773791016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v>3</v>
      </c>
      <c r="B4" s="2">
        <v>30</v>
      </c>
      <c r="C4" s="2">
        <v>37.25</v>
      </c>
      <c r="D4" s="2">
        <f t="shared" si="2"/>
        <v>1.2416666666666667</v>
      </c>
      <c r="E4" s="2">
        <f t="shared" si="3"/>
        <v>1.5417361111111112</v>
      </c>
      <c r="F4" s="2">
        <f t="shared" si="0"/>
        <v>-1.1666666666667602E-3</v>
      </c>
      <c r="G4" s="3">
        <f t="shared" si="1"/>
        <v>1.3611111111113295E-6</v>
      </c>
      <c r="I4" s="2">
        <f t="shared" si="4"/>
        <v>10.114555170198868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v>4</v>
      </c>
      <c r="B5" s="2">
        <v>30</v>
      </c>
      <c r="C5" s="2">
        <v>37.340000000000003</v>
      </c>
      <c r="D5" s="2">
        <f t="shared" si="2"/>
        <v>1.2446666666666668</v>
      </c>
      <c r="E5" s="2">
        <f t="shared" si="3"/>
        <v>1.5491951111111115</v>
      </c>
      <c r="F5" s="2">
        <f t="shared" si="0"/>
        <v>1.8333333333333535E-3</v>
      </c>
      <c r="G5" s="3">
        <f t="shared" si="1"/>
        <v>3.361111111111185E-6</v>
      </c>
      <c r="I5" s="2">
        <f t="shared" si="4"/>
        <v>10.065856031869929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v>5</v>
      </c>
      <c r="B6" s="2">
        <v>30</v>
      </c>
      <c r="C6" s="2">
        <v>37.06</v>
      </c>
      <c r="D6" s="2">
        <f t="shared" si="2"/>
        <v>1.2353333333333334</v>
      </c>
      <c r="E6" s="2">
        <f t="shared" si="3"/>
        <v>1.5260484444444447</v>
      </c>
      <c r="F6" s="2">
        <f t="shared" si="0"/>
        <v>-7.5000000000000622E-3</v>
      </c>
      <c r="G6" s="3">
        <f t="shared" si="1"/>
        <v>5.6250000000000934E-5</v>
      </c>
      <c r="I6" s="2">
        <f t="shared" si="4"/>
        <v>10.218532059379115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v>6</v>
      </c>
      <c r="B7" s="2">
        <v>30</v>
      </c>
      <c r="C7" s="2">
        <v>37.32</v>
      </c>
      <c r="D7" s="2">
        <f t="shared" si="2"/>
        <v>1.244</v>
      </c>
      <c r="E7" s="2">
        <f t="shared" si="3"/>
        <v>1.547536</v>
      </c>
      <c r="F7" s="2">
        <f t="shared" si="0"/>
        <v>1.1666666666665382E-3</v>
      </c>
      <c r="G7" s="3">
        <f t="shared" si="1"/>
        <v>1.3611111111108113E-6</v>
      </c>
      <c r="I7" s="2">
        <f t="shared" si="4"/>
        <v>10.076647621587599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v>7</v>
      </c>
      <c r="B8" s="2">
        <v>30</v>
      </c>
      <c r="C8" s="2">
        <v>37.31</v>
      </c>
      <c r="D8" s="2">
        <f t="shared" si="2"/>
        <v>1.2436666666666667</v>
      </c>
      <c r="E8" s="2">
        <f t="shared" si="3"/>
        <v>1.5467067777777779</v>
      </c>
      <c r="F8" s="2">
        <f t="shared" si="0"/>
        <v>8.3333333333324155E-4</v>
      </c>
      <c r="G8" s="3">
        <f t="shared" si="1"/>
        <v>6.9444444444429148E-7</v>
      </c>
      <c r="I8" s="2">
        <f t="shared" si="4"/>
        <v>10.082049925536461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v>8</v>
      </c>
      <c r="B9" s="2">
        <v>30</v>
      </c>
      <c r="C9" s="2">
        <v>37.130000000000003</v>
      </c>
      <c r="D9" s="2">
        <f t="shared" si="2"/>
        <v>1.2376666666666667</v>
      </c>
      <c r="E9" s="2">
        <f t="shared" si="3"/>
        <v>1.5318187777777779</v>
      </c>
      <c r="F9" s="2">
        <f>(D9-$D$13)</f>
        <v>-5.1666666666667638E-3</v>
      </c>
      <c r="G9" s="3">
        <f t="shared" si="1"/>
        <v>2.6694444444445448E-5</v>
      </c>
      <c r="I9" s="2">
        <f t="shared" si="4"/>
        <v>10.180039035912261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v>9</v>
      </c>
      <c r="B10" s="2">
        <v>30</v>
      </c>
      <c r="C10" s="2">
        <v>37.47</v>
      </c>
      <c r="D10" s="2">
        <f t="shared" si="2"/>
        <v>1.2489999999999999</v>
      </c>
      <c r="E10" s="2">
        <f t="shared" si="3"/>
        <v>1.5600009999999997</v>
      </c>
      <c r="F10" s="2">
        <f>(D10-$D$13)</f>
        <v>6.1666666666664316E-3</v>
      </c>
      <c r="G10" s="3">
        <f t="shared" si="1"/>
        <v>3.8027777777774877E-5</v>
      </c>
      <c r="I10" s="2">
        <f t="shared" si="4"/>
        <v>9.996131383070388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v>10</v>
      </c>
      <c r="B11" s="2">
        <v>30</v>
      </c>
      <c r="C11" s="2">
        <v>37.380000000000003</v>
      </c>
      <c r="D11" s="2">
        <f t="shared" si="2"/>
        <v>1.246</v>
      </c>
      <c r="E11" s="2">
        <f t="shared" si="3"/>
        <v>1.552516</v>
      </c>
      <c r="F11" s="2">
        <f>(D11-$D$13)</f>
        <v>3.16666666666654E-3</v>
      </c>
      <c r="G11" s="3">
        <f t="shared" si="1"/>
        <v>1.0027777777776975E-5</v>
      </c>
      <c r="I11" s="2">
        <f t="shared" si="4"/>
        <v>10.04432479518484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E12" s="2"/>
      <c r="F12" s="2"/>
      <c r="G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C13" t="s">
        <v>11</v>
      </c>
      <c r="D13" s="2">
        <f>AVERAGE(D2:D11)</f>
        <v>1.2428333333333335</v>
      </c>
      <c r="E13" s="2"/>
      <c r="F13" s="2" t="s">
        <v>15</v>
      </c>
      <c r="G13" s="3">
        <f>SUM(G2:G11)</f>
        <v>1.5049999999999721E-4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D14" s="2"/>
      <c r="E14" s="2"/>
      <c r="F14" s="2" t="s">
        <v>16</v>
      </c>
      <c r="G14" s="4">
        <f>G13/(10*9)</f>
        <v>1.6722222222221911E-6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" x14ac:dyDescent="0.25">
      <c r="A15" s="2"/>
      <c r="B15" s="2"/>
      <c r="C15" s="2" t="s">
        <v>12</v>
      </c>
      <c r="D15" s="2">
        <f>POWER(G14,0.5)</f>
        <v>1.2931443160847096E-3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t="s">
        <v>9</v>
      </c>
      <c r="B17">
        <v>0.39500000000000002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t="s">
        <v>10</v>
      </c>
      <c r="B18">
        <v>1E-3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Q8" sqref="Q8"/>
    </sheetView>
  </sheetViews>
  <sheetFormatPr defaultRowHeight="15" x14ac:dyDescent="0.25"/>
  <cols>
    <col min="1" max="1" width="12.85546875" customWidth="1"/>
    <col min="2" max="2" width="11.5703125" customWidth="1"/>
    <col min="8" max="8" width="15.5703125" customWidth="1"/>
  </cols>
  <sheetData>
    <row r="1" spans="1:14" x14ac:dyDescent="0.25">
      <c r="A1" s="2" t="s">
        <v>0</v>
      </c>
      <c r="B1" s="2" t="s">
        <v>4</v>
      </c>
      <c r="C1" s="2" t="s">
        <v>5</v>
      </c>
      <c r="D1" s="2" t="s">
        <v>8</v>
      </c>
      <c r="E1" s="2" t="s">
        <v>7</v>
      </c>
      <c r="F1" s="2" t="s">
        <v>6</v>
      </c>
      <c r="G1" s="2" t="s">
        <v>20</v>
      </c>
      <c r="H1" s="2" t="s">
        <v>19</v>
      </c>
    </row>
    <row r="2" spans="1:14" x14ac:dyDescent="0.25">
      <c r="A2" s="2">
        <v>1</v>
      </c>
      <c r="B2" s="2">
        <v>105</v>
      </c>
      <c r="C2" s="2">
        <v>30</v>
      </c>
      <c r="D2" s="2">
        <v>19.25</v>
      </c>
      <c r="E2" s="2">
        <f t="shared" ref="E2:E11" si="0">D2/C2</f>
        <v>0.64166666666666672</v>
      </c>
      <c r="F2" s="2">
        <f t="shared" ref="F2:F11" si="1">E2*E2</f>
        <v>0.41173611111111119</v>
      </c>
      <c r="G2">
        <f>B2/1000</f>
        <v>0.105</v>
      </c>
      <c r="H2" s="5">
        <f>(4*PI()*PI()*G2)/F2</f>
        <v>10.067695634641327</v>
      </c>
    </row>
    <row r="3" spans="1:14" x14ac:dyDescent="0.25">
      <c r="A3" s="2">
        <v>2</v>
      </c>
      <c r="B3" s="2">
        <v>125</v>
      </c>
      <c r="C3" s="2">
        <v>30</v>
      </c>
      <c r="D3" s="2">
        <v>20.66</v>
      </c>
      <c r="E3" s="2">
        <f t="shared" si="0"/>
        <v>0.68866666666666665</v>
      </c>
      <c r="F3" s="2">
        <f t="shared" si="1"/>
        <v>0.47426177777777773</v>
      </c>
      <c r="G3">
        <f t="shared" ref="G3:G11" si="2">B3/1000</f>
        <v>0.125</v>
      </c>
      <c r="H3" s="5">
        <f>(4*PI()*PI()*G3)/F3</f>
        <v>10.40522857158637</v>
      </c>
    </row>
    <row r="4" spans="1:14" x14ac:dyDescent="0.25">
      <c r="A4" s="2">
        <v>3</v>
      </c>
      <c r="B4" s="2">
        <v>148</v>
      </c>
      <c r="C4" s="2">
        <v>30</v>
      </c>
      <c r="D4" s="2">
        <v>22.62</v>
      </c>
      <c r="E4" s="2">
        <f t="shared" si="0"/>
        <v>0.754</v>
      </c>
      <c r="F4" s="2">
        <f t="shared" si="1"/>
        <v>0.56851600000000002</v>
      </c>
      <c r="G4">
        <f t="shared" si="2"/>
        <v>0.14799999999999999</v>
      </c>
      <c r="H4" s="5">
        <f t="shared" ref="H4:H11" si="3">(4*PI()*PI()*G4)/F4</f>
        <v>10.27729352462358</v>
      </c>
    </row>
    <row r="5" spans="1:14" x14ac:dyDescent="0.25">
      <c r="A5" s="2">
        <v>4</v>
      </c>
      <c r="B5" s="2">
        <v>160</v>
      </c>
      <c r="C5" s="2">
        <v>30</v>
      </c>
      <c r="D5" s="2">
        <v>23.88</v>
      </c>
      <c r="E5" s="2">
        <f t="shared" si="0"/>
        <v>0.79599999999999993</v>
      </c>
      <c r="F5" s="2">
        <f t="shared" si="1"/>
        <v>0.63361599999999985</v>
      </c>
      <c r="G5">
        <f t="shared" si="2"/>
        <v>0.16</v>
      </c>
      <c r="H5" s="5">
        <f t="shared" si="3"/>
        <v>9.9690456312611921</v>
      </c>
    </row>
    <row r="6" spans="1:14" x14ac:dyDescent="0.25">
      <c r="A6" s="2">
        <v>5</v>
      </c>
      <c r="B6" s="2">
        <v>190</v>
      </c>
      <c r="C6" s="2">
        <v>30</v>
      </c>
      <c r="D6" s="2">
        <v>25.81</v>
      </c>
      <c r="E6" s="2">
        <f t="shared" si="0"/>
        <v>0.86033333333333328</v>
      </c>
      <c r="F6" s="2">
        <f t="shared" si="1"/>
        <v>0.74017344444444433</v>
      </c>
      <c r="G6">
        <f t="shared" si="2"/>
        <v>0.19</v>
      </c>
      <c r="H6" s="5">
        <f t="shared" si="3"/>
        <v>10.133975220440258</v>
      </c>
    </row>
    <row r="7" spans="1:14" x14ac:dyDescent="0.25">
      <c r="A7" s="2">
        <v>6</v>
      </c>
      <c r="B7" s="2">
        <v>202</v>
      </c>
      <c r="C7" s="2">
        <v>30</v>
      </c>
      <c r="D7" s="2">
        <v>26.47</v>
      </c>
      <c r="E7" s="2">
        <f t="shared" si="0"/>
        <v>0.8823333333333333</v>
      </c>
      <c r="F7" s="2">
        <f t="shared" si="1"/>
        <v>0.77851211111111107</v>
      </c>
      <c r="G7">
        <f t="shared" si="2"/>
        <v>0.20200000000000001</v>
      </c>
      <c r="H7" s="5">
        <f t="shared" si="3"/>
        <v>10.243437760651668</v>
      </c>
    </row>
    <row r="8" spans="1:14" x14ac:dyDescent="0.25">
      <c r="A8" s="2">
        <v>7</v>
      </c>
      <c r="B8" s="2">
        <v>225</v>
      </c>
      <c r="C8" s="2">
        <v>30</v>
      </c>
      <c r="D8" s="2">
        <v>28.28</v>
      </c>
      <c r="E8" s="2">
        <f t="shared" si="0"/>
        <v>0.94266666666666665</v>
      </c>
      <c r="F8" s="2">
        <f t="shared" si="1"/>
        <v>0.88862044444444444</v>
      </c>
      <c r="G8">
        <f t="shared" si="2"/>
        <v>0.22500000000000001</v>
      </c>
      <c r="H8" s="5">
        <f t="shared" si="3"/>
        <v>9.9959932460632857</v>
      </c>
    </row>
    <row r="9" spans="1:14" x14ac:dyDescent="0.25">
      <c r="A9" s="2">
        <v>8</v>
      </c>
      <c r="B9" s="2">
        <v>245</v>
      </c>
      <c r="C9" s="2">
        <v>30</v>
      </c>
      <c r="D9" s="2">
        <v>29.22</v>
      </c>
      <c r="E9" s="2">
        <f t="shared" si="0"/>
        <v>0.97399999999999998</v>
      </c>
      <c r="F9" s="2">
        <f t="shared" si="1"/>
        <v>0.94867599999999996</v>
      </c>
      <c r="G9">
        <f t="shared" si="2"/>
        <v>0.245</v>
      </c>
      <c r="H9" s="5">
        <f t="shared" si="3"/>
        <v>10.195485406047554</v>
      </c>
    </row>
    <row r="10" spans="1:14" x14ac:dyDescent="0.25">
      <c r="A10" s="2">
        <v>9</v>
      </c>
      <c r="B10" s="2">
        <v>280</v>
      </c>
      <c r="C10" s="2">
        <v>30</v>
      </c>
      <c r="D10" s="2">
        <v>31.16</v>
      </c>
      <c r="E10" s="2">
        <f t="shared" si="0"/>
        <v>1.0386666666666666</v>
      </c>
      <c r="F10" s="2">
        <f t="shared" si="1"/>
        <v>1.0788284444444443</v>
      </c>
      <c r="G10">
        <f t="shared" si="2"/>
        <v>0.28000000000000003</v>
      </c>
      <c r="H10" s="5">
        <f t="shared" si="3"/>
        <v>10.24626017801417</v>
      </c>
    </row>
    <row r="11" spans="1:14" x14ac:dyDescent="0.25">
      <c r="A11" s="2">
        <v>10</v>
      </c>
      <c r="B11" s="2">
        <v>318</v>
      </c>
      <c r="C11" s="2">
        <v>30</v>
      </c>
      <c r="D11" s="2">
        <v>33.5</v>
      </c>
      <c r="E11" s="2">
        <f t="shared" si="0"/>
        <v>1.1166666666666667</v>
      </c>
      <c r="F11" s="2">
        <f t="shared" si="1"/>
        <v>1.2469444444444444</v>
      </c>
      <c r="G11">
        <f t="shared" si="2"/>
        <v>0.318</v>
      </c>
      <c r="H11" s="5">
        <f t="shared" si="3"/>
        <v>10.067919909438269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57" customHeight="1" x14ac:dyDescent="0.25">
      <c r="A16" s="2" t="s">
        <v>17</v>
      </c>
      <c r="B16" s="2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sortState ref="A2:F14">
    <sortCondition ref="B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Tabela2!B2:B2</xm:f>
              <xm:sqref>E2</xm:sqref>
            </x14:sparkline>
            <x14:sparkline>
              <xm:f>Tabela2!B3:B3</xm:f>
              <xm:sqref>E3</xm:sqref>
            </x14:sparkline>
            <x14:sparkline>
              <xm:f>Tabela2!B4:B4</xm:f>
              <xm:sqref>E4</xm:sqref>
            </x14:sparkline>
            <x14:sparkline>
              <xm:f>Tabela2!B5:B5</xm:f>
              <xm:sqref>E5</xm:sqref>
            </x14:sparkline>
            <x14:sparkline>
              <xm:f>Tabela2!B6:B6</xm:f>
              <xm:sqref>E6</xm:sqref>
            </x14:sparkline>
            <x14:sparkline>
              <xm:f>Tabela2!B7:B7</xm:f>
              <xm:sqref>E7</xm:sqref>
            </x14:sparkline>
            <x14:sparkline>
              <xm:f>Tabela2!B8:B8</xm:f>
              <xm:sqref>E8</xm:sqref>
            </x14:sparkline>
            <x14:sparkline>
              <xm:f>Tabela2!B9:B9</xm:f>
              <xm:sqref>E9</xm:sqref>
            </x14:sparkline>
            <x14:sparkline>
              <xm:f>Tabela2!B10:B10</xm:f>
              <xm:sqref>E10</xm:sqref>
            </x14:sparkline>
            <x14:sparkline>
              <xm:f>Tabela2!B11:B11</xm:f>
              <xm:sqref>E11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69"/>
  <sheetViews>
    <sheetView topLeftCell="A22" workbookViewId="0">
      <selection activeCell="D32" sqref="D32"/>
    </sheetView>
  </sheetViews>
  <sheetFormatPr defaultRowHeight="15" x14ac:dyDescent="0.25"/>
  <cols>
    <col min="1" max="1" width="14.42578125" customWidth="1"/>
    <col min="2" max="2" width="12" customWidth="1"/>
    <col min="3" max="3" width="13.28515625" customWidth="1"/>
    <col min="4" max="4" width="11.5703125" bestFit="1" customWidth="1"/>
  </cols>
  <sheetData>
    <row r="2" spans="1:62" x14ac:dyDescent="0.25">
      <c r="A2" s="2" t="s">
        <v>0</v>
      </c>
      <c r="B2" s="2" t="s">
        <v>9</v>
      </c>
      <c r="C2" s="2" t="s">
        <v>21</v>
      </c>
      <c r="D2" s="2" t="s">
        <v>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x14ac:dyDescent="0.25">
      <c r="A3" s="2"/>
      <c r="B3" s="2">
        <v>0.39500000000000002</v>
      </c>
      <c r="C3" s="6">
        <v>1.2456666670000001</v>
      </c>
      <c r="D3" s="2">
        <f>(4*PI()*PI()*B3)/(C3*C3)</f>
        <v>10.049701117715024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5">
      <c r="A4" s="2"/>
      <c r="B4" s="2">
        <v>0.39500000000000002</v>
      </c>
      <c r="C4" s="6">
        <v>1.2406666669999999</v>
      </c>
      <c r="D4" s="2">
        <f t="shared" ref="D4:D22" si="0">(4*PI()*PI()*B4)/(C4*C4)</f>
        <v>10.130866768347239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A5" s="2"/>
      <c r="B5" s="2">
        <v>0.39500000000000002</v>
      </c>
      <c r="C5" s="6">
        <v>1.2416666670000001</v>
      </c>
      <c r="D5" s="2">
        <f t="shared" si="0"/>
        <v>10.114555164768234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s="2"/>
      <c r="B6" s="2">
        <v>0.39500000000000002</v>
      </c>
      <c r="C6" s="6">
        <v>1.2446666669999999</v>
      </c>
      <c r="D6" s="2">
        <f t="shared" si="0"/>
        <v>10.065856026478473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A7" s="2"/>
      <c r="B7" s="2">
        <v>0.39500000000000002</v>
      </c>
      <c r="C7" s="6">
        <v>1.235333333</v>
      </c>
      <c r="D7" s="2">
        <f t="shared" si="0"/>
        <v>10.218532064893704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A8" s="2"/>
      <c r="B8" s="2">
        <v>0.39500000000000002</v>
      </c>
      <c r="C8" s="6">
        <v>1.244</v>
      </c>
      <c r="D8" s="2">
        <f t="shared" si="0"/>
        <v>10.076647621587599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A9" s="2"/>
      <c r="B9" s="2">
        <v>0.39500000000000002</v>
      </c>
      <c r="C9" s="6">
        <v>1.2436666670000001</v>
      </c>
      <c r="D9" s="2">
        <f t="shared" si="0"/>
        <v>10.082049920131986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A10" s="2"/>
      <c r="B10" s="2">
        <v>0.39500000000000002</v>
      </c>
      <c r="C10" s="6">
        <v>1.2376666670000001</v>
      </c>
      <c r="D10" s="2">
        <f t="shared" si="0"/>
        <v>10.180039030428803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A11" s="2"/>
      <c r="B11" s="2">
        <v>0.39500000000000002</v>
      </c>
      <c r="C11" s="6">
        <v>1.2490000000000001</v>
      </c>
      <c r="D11" s="2">
        <f t="shared" si="0"/>
        <v>9.9961313830703862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A12" s="2"/>
      <c r="B12" s="2">
        <v>0.39500000000000002</v>
      </c>
      <c r="C12" s="6">
        <v>1.246</v>
      </c>
      <c r="D12" s="2">
        <f t="shared" si="0"/>
        <v>10.04432479518484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s="2"/>
      <c r="B13" s="2">
        <v>0.105</v>
      </c>
      <c r="C13" s="6">
        <v>0.64166699999999999</v>
      </c>
      <c r="D13" s="2">
        <f t="shared" si="0"/>
        <v>10.067685174705963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A14" s="2"/>
      <c r="B14" s="2">
        <v>0.125</v>
      </c>
      <c r="C14" s="6">
        <v>0.68866700000000003</v>
      </c>
      <c r="D14" s="2">
        <f t="shared" si="0"/>
        <v>10.405218498768347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A15" s="2"/>
      <c r="B15" s="2">
        <v>0.14799999999999999</v>
      </c>
      <c r="C15" s="6">
        <v>0.754</v>
      </c>
      <c r="D15" s="2">
        <f t="shared" si="0"/>
        <v>10.27729352462358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A16" s="2"/>
      <c r="B16" s="2">
        <v>0.16</v>
      </c>
      <c r="C16" s="6">
        <v>0.79600000000000004</v>
      </c>
      <c r="D16" s="2">
        <f t="shared" si="0"/>
        <v>9.9690456312611886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2"/>
      <c r="B17" s="2">
        <v>0.19</v>
      </c>
      <c r="C17" s="6">
        <v>0.86033300000000001</v>
      </c>
      <c r="D17" s="2">
        <f t="shared" si="0"/>
        <v>10.133983073195861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5">
      <c r="A18" s="2"/>
      <c r="B18" s="2">
        <v>0.20200000000000001</v>
      </c>
      <c r="C18" s="6">
        <v>0.88233300000000003</v>
      </c>
      <c r="D18" s="2">
        <f t="shared" si="0"/>
        <v>10.243445500314353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5">
      <c r="A19" s="2"/>
      <c r="B19" s="2">
        <v>0.22500000000000001</v>
      </c>
      <c r="C19" s="6">
        <v>0.94266700000000003</v>
      </c>
      <c r="D19" s="2">
        <f t="shared" si="0"/>
        <v>9.9959861767648803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5">
      <c r="A20" s="2"/>
      <c r="B20" s="2">
        <v>0.245</v>
      </c>
      <c r="C20" s="6">
        <v>0.97399999999999998</v>
      </c>
      <c r="D20" s="2">
        <f t="shared" si="0"/>
        <v>10.195485406047554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5">
      <c r="A21" s="2"/>
      <c r="B21" s="2">
        <v>0.28000000000000003</v>
      </c>
      <c r="C21" s="6">
        <v>1.038667</v>
      </c>
      <c r="D21" s="2">
        <f t="shared" si="0"/>
        <v>10.246253601470366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2"/>
      <c r="B22" s="2">
        <v>0.318</v>
      </c>
      <c r="C22" s="6">
        <v>1.1166670000000001</v>
      </c>
      <c r="D22" s="2">
        <f t="shared" si="0"/>
        <v>10.067913898742505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2" t="s">
        <v>26</v>
      </c>
      <c r="B23" s="2">
        <f>AVERAGE(B3:B22)</f>
        <v>0.2974</v>
      </c>
      <c r="C23" s="6">
        <f>AVERAGE(C3:C12)</f>
        <v>1.2428333335000001</v>
      </c>
      <c r="D23" s="2">
        <f>AVERAGE(D3:D12)</f>
        <v>10.095870389260629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2"/>
      <c r="B24" s="2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2"/>
      <c r="B25" s="2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2"/>
      <c r="B26" s="2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2" t="s">
        <v>24</v>
      </c>
      <c r="B27" s="2">
        <v>1E-3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2" t="s">
        <v>25</v>
      </c>
      <c r="B28" s="7">
        <v>1.293144E-3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30" x14ac:dyDescent="0.25">
      <c r="A29" s="2" t="s">
        <v>23</v>
      </c>
      <c r="B29" s="2">
        <f>POWER((POWER((( (4*PI()*PI()*$B$27)/($C$23*$C$23)) ),2)+POWER((((8*PI()*PI()*$B$23*$B$28)/($C$23*$C$23*$C$23))),2)),0.5)</f>
        <v>3.0057065902681521E-2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2" t="s">
        <v>27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45" x14ac:dyDescent="0.25">
      <c r="A32" s="2" t="s">
        <v>28</v>
      </c>
      <c r="B32" s="2">
        <f>B29*B31</f>
        <v>6.0114131805363041E-2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</sheetData>
  <pageMargins left="0.7" right="0.7" top="0.75" bottom="0.75" header="0.3" footer="0.3"/>
  <ignoredErrors>
    <ignoredError sqref="C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Tabela1</vt:lpstr>
      <vt:lpstr>Tabela2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Ewa Stachów</cp:lastModifiedBy>
  <dcterms:created xsi:type="dcterms:W3CDTF">2016-10-07T20:50:38Z</dcterms:created>
  <dcterms:modified xsi:type="dcterms:W3CDTF">2016-10-08T18:51:15Z</dcterms:modified>
</cp:coreProperties>
</file>