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Clouds\SourceTree\GitHub\Ewastachow\SprawozdaniaFizyka\Lab 5 - Fale podłużne w ciałach stałych\"/>
    </mc:Choice>
  </mc:AlternateContent>
  <bookViews>
    <workbookView xWindow="0" yWindow="0" windowWidth="20490" windowHeight="906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29" i="1"/>
  <c r="F19" i="1"/>
  <c r="F9" i="1"/>
  <c r="R14" i="1"/>
  <c r="R12" i="1"/>
  <c r="R13" i="1"/>
  <c r="R11" i="1"/>
  <c r="Q13" i="1"/>
  <c r="Q12" i="1"/>
  <c r="P13" i="1"/>
  <c r="P12" i="1"/>
  <c r="P14" i="1"/>
  <c r="Q14" i="1" s="1"/>
  <c r="P11" i="1"/>
  <c r="Q11" i="1" s="1"/>
  <c r="C44" i="1" l="1"/>
  <c r="D44" i="1" s="1"/>
  <c r="C43" i="1"/>
  <c r="D43" i="1" s="1"/>
  <c r="C42" i="1"/>
  <c r="D42" i="1" s="1"/>
  <c r="C41" i="1"/>
  <c r="D41" i="1" s="1"/>
  <c r="D45" i="1" s="1"/>
  <c r="E45" i="1" s="1"/>
  <c r="C35" i="1"/>
  <c r="D35" i="1" s="1"/>
  <c r="C34" i="1"/>
  <c r="D34" i="1" s="1"/>
  <c r="C33" i="1"/>
  <c r="D33" i="1" s="1"/>
  <c r="C32" i="1"/>
  <c r="D32" i="1" s="1"/>
  <c r="C31" i="1"/>
  <c r="D31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E5" i="1"/>
  <c r="D2" i="1"/>
  <c r="E2" i="1" s="1"/>
  <c r="D3" i="1"/>
  <c r="E3" i="1" s="1"/>
  <c r="D4" i="1"/>
  <c r="E4" i="1" s="1"/>
  <c r="D5" i="1"/>
  <c r="D6" i="1"/>
  <c r="E6" i="1" s="1"/>
  <c r="D27" i="1" l="1"/>
  <c r="E27" i="1" s="1"/>
  <c r="D17" i="1"/>
  <c r="E17" i="1" s="1"/>
  <c r="D36" i="1"/>
  <c r="E36" i="1" s="1"/>
</calcChain>
</file>

<file path=xl/sharedStrings.xml><?xml version="1.0" encoding="utf-8"?>
<sst xmlns="http://schemas.openxmlformats.org/spreadsheetml/2006/main" count="97" uniqueCount="64">
  <si>
    <t>Materiał</t>
  </si>
  <si>
    <t>Masa [g]</t>
  </si>
  <si>
    <t>Objętość [cm3]</t>
  </si>
  <si>
    <t>Gęstość [g/cm3]</t>
  </si>
  <si>
    <t>Gęstość [kg/m3]</t>
  </si>
  <si>
    <t>Długość [cm]</t>
  </si>
  <si>
    <t>Nr 1</t>
  </si>
  <si>
    <t>l= [m]</t>
  </si>
  <si>
    <t>Nr harmonicznej</t>
  </si>
  <si>
    <t>Częstotliwość f [Hz]</t>
  </si>
  <si>
    <t>Długość fali [m]</t>
  </si>
  <si>
    <t>Prędkość fali v [m/s]</t>
  </si>
  <si>
    <t>Nr 2</t>
  </si>
  <si>
    <t>Nr 3</t>
  </si>
  <si>
    <t>Nr 4</t>
  </si>
  <si>
    <t>Masa pręta [g]</t>
  </si>
  <si>
    <t>Wymiary próbki [mm]</t>
  </si>
  <si>
    <r>
      <t>Objętość [cm</t>
    </r>
    <r>
      <rPr>
        <b/>
        <vertAlign val="superscript"/>
        <sz val="11"/>
        <color rgb="FF000000"/>
        <rFont val="Calibri"/>
        <family val="2"/>
        <charset val="238"/>
      </rPr>
      <t>3</t>
    </r>
    <r>
      <rPr>
        <b/>
        <sz val="11"/>
        <color rgb="FF000000"/>
        <rFont val="Calibri"/>
        <family val="2"/>
        <charset val="238"/>
      </rPr>
      <t>]</t>
    </r>
  </si>
  <si>
    <r>
      <t>Gęstość [kg/m</t>
    </r>
    <r>
      <rPr>
        <b/>
        <vertAlign val="superscript"/>
        <sz val="11"/>
        <color rgb="FF000000"/>
        <rFont val="Calibri"/>
        <family val="2"/>
        <charset val="238"/>
      </rPr>
      <t>3</t>
    </r>
    <r>
      <rPr>
        <b/>
        <sz val="11"/>
        <color rgb="FF000000"/>
        <rFont val="Calibri"/>
        <family val="2"/>
        <charset val="238"/>
      </rPr>
      <t>]</t>
    </r>
  </si>
  <si>
    <t>Miedź</t>
  </si>
  <si>
    <t>385 x 2,5 - walec</t>
  </si>
  <si>
    <t>7,56</t>
  </si>
  <si>
    <t>8730,79</t>
  </si>
  <si>
    <t>Stal</t>
  </si>
  <si>
    <t>19 x 14,5 x 14 - prostopadłościan</t>
  </si>
  <si>
    <t>3,86</t>
  </si>
  <si>
    <t>8037,33</t>
  </si>
  <si>
    <t>Mosiądz</t>
  </si>
  <si>
    <t>222 x 10 x 9 - prostopadłościan</t>
  </si>
  <si>
    <t>19,98</t>
  </si>
  <si>
    <t>8708,71</t>
  </si>
  <si>
    <t>Aluminium</t>
  </si>
  <si>
    <t>440 x 2,5 - walec</t>
  </si>
  <si>
    <t>8,64</t>
  </si>
  <si>
    <t>2777,98</t>
  </si>
  <si>
    <t>Patrycja:</t>
  </si>
  <si>
    <t>MIEDŹ</t>
  </si>
  <si>
    <t>?</t>
  </si>
  <si>
    <t>STAL</t>
  </si>
  <si>
    <t>MOSIĄDZ</t>
  </si>
  <si>
    <t>ALUMINIUM</t>
  </si>
  <si>
    <t xml:space="preserve">v średnie = </t>
  </si>
  <si>
    <t>Modół Younga</t>
  </si>
  <si>
    <t xml:space="preserve">gęstość = </t>
  </si>
  <si>
    <t>Niepewności</t>
  </si>
  <si>
    <t>u(m) = [g]</t>
  </si>
  <si>
    <t>u(objetości) = []</t>
  </si>
  <si>
    <t>u(gęstości) = []</t>
  </si>
  <si>
    <t>u(f) = []</t>
  </si>
  <si>
    <t>u(v) = []</t>
  </si>
  <si>
    <t>u( E ) = []</t>
  </si>
  <si>
    <t>u(suwmiarka) = [mm]</t>
  </si>
  <si>
    <t>Wymiary</t>
  </si>
  <si>
    <t>mosiadz</t>
  </si>
  <si>
    <t>a[mm]</t>
  </si>
  <si>
    <t>b[mm]</t>
  </si>
  <si>
    <t>h[mm]</t>
  </si>
  <si>
    <t>Masa[g]</t>
  </si>
  <si>
    <t>Objętość[cm^3</t>
  </si>
  <si>
    <t>Gęstość[kg/m^3]</t>
  </si>
  <si>
    <t>Pole przekroju [mm^2]</t>
  </si>
  <si>
    <t>u(linijka) = [mm]</t>
  </si>
  <si>
    <t>NIE!!!!!!</t>
  </si>
  <si>
    <t>O ta tabelka gęstości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</si>
</sst>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  <font>
      <b/>
      <sz val="11"/>
      <color rgb="FF000000"/>
      <name val="Calibri"/>
      <family val="2"/>
      <charset val="238"/>
    </font>
    <font>
      <b/>
      <vertAlign val="superscript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8" fontId="0" fillId="0" borderId="8" xfId="0" applyNumberFormat="1" applyBorder="1" applyAlignment="1">
      <alignment horizontal="center" vertical="center" wrapText="1"/>
    </xf>
    <xf numFmtId="168" fontId="0" fillId="0" borderId="4" xfId="0" applyNumberFormat="1" applyBorder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6"/>
  <sheetViews>
    <sheetView tabSelected="1" zoomScale="85" zoomScaleNormal="85" workbookViewId="0">
      <selection activeCell="G37" sqref="G37"/>
    </sheetView>
  </sheetViews>
  <sheetFormatPr defaultRowHeight="15" x14ac:dyDescent="0.25"/>
  <cols>
    <col min="1" max="1" width="15.140625" customWidth="1"/>
    <col min="2" max="2" width="16.7109375" customWidth="1"/>
    <col min="3" max="3" width="16.5703125" customWidth="1"/>
    <col min="4" max="5" width="16" customWidth="1"/>
    <col min="6" max="6" width="17.5703125" customWidth="1"/>
    <col min="7" max="7" width="12.42578125" customWidth="1"/>
    <col min="8" max="8" width="22.42578125" customWidth="1"/>
    <col min="10" max="10" width="13" customWidth="1"/>
    <col min="11" max="11" width="15.28515625" customWidth="1"/>
    <col min="12" max="12" width="30.42578125" customWidth="1"/>
    <col min="13" max="13" width="15.42578125" customWidth="1"/>
    <col min="14" max="14" width="16.42578125" customWidth="1"/>
    <col min="16" max="16" width="13.7109375" customWidth="1"/>
    <col min="17" max="17" width="11.7109375" bestFit="1" customWidth="1"/>
    <col min="18" max="18" width="17" bestFit="1" customWidth="1"/>
  </cols>
  <sheetData>
    <row r="1" spans="1:42" ht="18" thickBot="1" x14ac:dyDescent="0.3">
      <c r="A1" s="29" t="s">
        <v>62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0</v>
      </c>
      <c r="G1" s="29" t="s">
        <v>5</v>
      </c>
      <c r="H1" s="29"/>
      <c r="I1" s="29" t="s">
        <v>35</v>
      </c>
      <c r="J1" s="30" t="s">
        <v>0</v>
      </c>
      <c r="K1" s="31" t="s">
        <v>15</v>
      </c>
      <c r="L1" s="31" t="s">
        <v>16</v>
      </c>
      <c r="M1" s="31" t="s">
        <v>17</v>
      </c>
      <c r="N1" s="31" t="s">
        <v>18</v>
      </c>
      <c r="O1" s="29"/>
      <c r="P1" s="2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5.75" thickBot="1" x14ac:dyDescent="0.3">
      <c r="A2" s="29" t="s">
        <v>37</v>
      </c>
      <c r="B2" s="29">
        <v>31</v>
      </c>
      <c r="C2" s="29">
        <v>4.0124370000000003</v>
      </c>
      <c r="D2" s="29">
        <f>B2/C2</f>
        <v>7.7259780028945002</v>
      </c>
      <c r="E2" s="29">
        <f>D2*1000</f>
        <v>7725.9780028945006</v>
      </c>
      <c r="F2" s="29"/>
      <c r="G2" s="29">
        <v>180</v>
      </c>
      <c r="H2" s="29"/>
      <c r="I2" s="29"/>
      <c r="J2" s="32" t="s">
        <v>19</v>
      </c>
      <c r="K2" s="33">
        <v>66</v>
      </c>
      <c r="L2" s="33" t="s">
        <v>20</v>
      </c>
      <c r="M2" s="33" t="s">
        <v>21</v>
      </c>
      <c r="N2" s="33" t="s">
        <v>22</v>
      </c>
      <c r="O2" s="29"/>
      <c r="P2" s="29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5.75" thickBot="1" x14ac:dyDescent="0.3">
      <c r="A3" s="29" t="s">
        <v>53</v>
      </c>
      <c r="B3" s="29">
        <v>74</v>
      </c>
      <c r="C3" s="29">
        <v>10.037012000000001</v>
      </c>
      <c r="D3" s="29">
        <f t="shared" ref="D3:D6" si="0">B3/C3</f>
        <v>7.3727121179091943</v>
      </c>
      <c r="E3" s="29">
        <f t="shared" ref="E3:E6" si="1">D3*1000</f>
        <v>7372.7121179091946</v>
      </c>
      <c r="F3" s="29"/>
      <c r="G3" s="29">
        <v>99.8</v>
      </c>
      <c r="H3" s="29"/>
      <c r="I3" s="29"/>
      <c r="J3" s="32" t="s">
        <v>23</v>
      </c>
      <c r="K3" s="33">
        <v>31</v>
      </c>
      <c r="L3" s="33" t="s">
        <v>24</v>
      </c>
      <c r="M3" s="33" t="s">
        <v>25</v>
      </c>
      <c r="N3" s="33" t="s">
        <v>26</v>
      </c>
      <c r="O3" s="29"/>
      <c r="P3" s="2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15.75" thickBot="1" x14ac:dyDescent="0.3">
      <c r="A4" s="29" t="s">
        <v>37</v>
      </c>
      <c r="B4" s="29">
        <v>12</v>
      </c>
      <c r="C4" s="29">
        <v>1.59436</v>
      </c>
      <c r="D4" s="29">
        <f t="shared" si="0"/>
        <v>7.526531021852028</v>
      </c>
      <c r="E4" s="29">
        <f t="shared" si="1"/>
        <v>7526.5310218520281</v>
      </c>
      <c r="F4" s="29"/>
      <c r="G4" s="29">
        <v>180</v>
      </c>
      <c r="H4" s="29"/>
      <c r="I4" s="29"/>
      <c r="J4" s="32" t="s">
        <v>27</v>
      </c>
      <c r="K4" s="33">
        <v>174</v>
      </c>
      <c r="L4" s="33" t="s">
        <v>28</v>
      </c>
      <c r="M4" s="33" t="s">
        <v>29</v>
      </c>
      <c r="N4" s="33" t="s">
        <v>30</v>
      </c>
      <c r="O4" s="29"/>
      <c r="P4" s="29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5.75" thickBot="1" x14ac:dyDescent="0.3">
      <c r="A5" s="29" t="s">
        <v>37</v>
      </c>
      <c r="B5" s="29">
        <v>5</v>
      </c>
      <c r="C5" s="29">
        <v>0.70799999999999996</v>
      </c>
      <c r="D5" s="29">
        <f t="shared" si="0"/>
        <v>7.0621468926553677</v>
      </c>
      <c r="E5" s="29">
        <f t="shared" si="1"/>
        <v>7062.146892655368</v>
      </c>
      <c r="F5" s="29"/>
      <c r="G5" s="29">
        <v>180.1</v>
      </c>
      <c r="H5" s="29"/>
      <c r="I5" s="29"/>
      <c r="J5" s="32" t="s">
        <v>31</v>
      </c>
      <c r="K5" s="33">
        <v>24</v>
      </c>
      <c r="L5" s="33" t="s">
        <v>32</v>
      </c>
      <c r="M5" s="33" t="s">
        <v>33</v>
      </c>
      <c r="N5" s="33" t="s">
        <v>34</v>
      </c>
      <c r="O5" s="29"/>
      <c r="P5" s="29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5.75" x14ac:dyDescent="0.25">
      <c r="A6" s="29" t="s">
        <v>37</v>
      </c>
      <c r="B6" s="29">
        <v>30</v>
      </c>
      <c r="C6" s="29">
        <v>15.748799999999999</v>
      </c>
      <c r="D6" s="29">
        <f t="shared" si="0"/>
        <v>1.9049070405364219</v>
      </c>
      <c r="E6" s="29">
        <f t="shared" si="1"/>
        <v>1904.9070405364218</v>
      </c>
      <c r="F6" s="29"/>
      <c r="G6" s="29">
        <v>99.9</v>
      </c>
      <c r="H6" s="29"/>
      <c r="I6" s="29"/>
      <c r="J6" s="34"/>
      <c r="K6" s="35"/>
      <c r="L6" s="35"/>
      <c r="M6" s="35"/>
      <c r="N6" s="35"/>
      <c r="O6" s="29"/>
      <c r="P6" s="29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5.75" x14ac:dyDescent="0.25">
      <c r="A7" s="1"/>
      <c r="B7" s="1"/>
      <c r="C7" s="1"/>
      <c r="D7" s="1"/>
      <c r="E7" s="1"/>
      <c r="F7" s="1"/>
      <c r="G7" s="1"/>
      <c r="H7" s="1"/>
      <c r="I7" s="1"/>
      <c r="J7" s="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45.75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28" t="s">
        <v>63</v>
      </c>
      <c r="K8" s="28"/>
      <c r="L8" s="28"/>
      <c r="M8" s="28"/>
      <c r="N8" s="28"/>
      <c r="O8" s="28"/>
      <c r="P8" s="28"/>
      <c r="Q8" s="28"/>
      <c r="R8" s="28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15.75" thickBot="1" x14ac:dyDescent="0.3">
      <c r="A9" s="1" t="s">
        <v>6</v>
      </c>
      <c r="B9" s="1" t="s">
        <v>7</v>
      </c>
      <c r="C9" s="1">
        <v>1.8</v>
      </c>
      <c r="D9" s="3" t="s">
        <v>36</v>
      </c>
      <c r="E9" s="1" t="s">
        <v>43</v>
      </c>
      <c r="F9" s="27">
        <f>$R$11</f>
        <v>8886.15098929749</v>
      </c>
      <c r="G9" s="1"/>
      <c r="H9" s="5" t="s">
        <v>44</v>
      </c>
      <c r="I9" s="1"/>
      <c r="J9" s="1"/>
      <c r="K9" s="12" t="s">
        <v>0</v>
      </c>
      <c r="L9" s="13" t="s">
        <v>57</v>
      </c>
      <c r="M9" s="22" t="s">
        <v>52</v>
      </c>
      <c r="N9" s="23"/>
      <c r="O9" s="24"/>
      <c r="P9" s="13" t="s">
        <v>60</v>
      </c>
      <c r="Q9" s="13" t="s">
        <v>58</v>
      </c>
      <c r="R9" s="14" t="s">
        <v>59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ht="45.75" customHeight="1" thickBot="1" x14ac:dyDescent="0.3">
      <c r="A10" s="1" t="s">
        <v>8</v>
      </c>
      <c r="B10" s="1" t="s">
        <v>9</v>
      </c>
      <c r="C10" s="1" t="s">
        <v>10</v>
      </c>
      <c r="D10" s="1" t="s">
        <v>11</v>
      </c>
      <c r="E10" s="4" t="s">
        <v>42</v>
      </c>
      <c r="F10" s="1"/>
      <c r="G10" s="1"/>
      <c r="H10" s="1"/>
      <c r="I10" s="1"/>
      <c r="J10" s="1"/>
      <c r="K10" s="15"/>
      <c r="L10" s="16"/>
      <c r="M10" s="17" t="s">
        <v>54</v>
      </c>
      <c r="N10" s="17" t="s">
        <v>55</v>
      </c>
      <c r="O10" s="17" t="s">
        <v>56</v>
      </c>
      <c r="P10" s="16"/>
      <c r="Q10" s="16"/>
      <c r="R10" s="18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25">
      <c r="A11" s="1">
        <v>1</v>
      </c>
      <c r="B11" s="1">
        <v>1031.25</v>
      </c>
      <c r="C11" s="1">
        <f>2*C9</f>
        <v>3.6</v>
      </c>
      <c r="D11" s="1">
        <f>C11*B11</f>
        <v>3712.5</v>
      </c>
      <c r="E11" s="4"/>
      <c r="F11" s="1"/>
      <c r="G11" s="1"/>
      <c r="H11" s="9" t="s">
        <v>45</v>
      </c>
      <c r="I11" s="6">
        <v>1</v>
      </c>
      <c r="J11" s="1"/>
      <c r="K11" s="19" t="s">
        <v>36</v>
      </c>
      <c r="L11" s="20">
        <v>67</v>
      </c>
      <c r="M11" s="13">
        <v>5</v>
      </c>
      <c r="N11" s="13"/>
      <c r="O11" s="20">
        <v>384</v>
      </c>
      <c r="P11" s="20">
        <f>(M11/2)^2*PI()</f>
        <v>19.634954084936208</v>
      </c>
      <c r="Q11" s="20">
        <f>O11*P11*10^(-3)</f>
        <v>7.5398223686155035</v>
      </c>
      <c r="R11" s="25">
        <f>(L11*10^(-3))/(Q11*10^(-6))</f>
        <v>8886.15098929749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25">
      <c r="A12" s="1">
        <v>2</v>
      </c>
      <c r="B12" s="1">
        <v>2062.5</v>
      </c>
      <c r="C12" s="1">
        <f>C9</f>
        <v>1.8</v>
      </c>
      <c r="D12" s="1">
        <f t="shared" ref="D12:D16" si="2">C12*B12</f>
        <v>3712.5</v>
      </c>
      <c r="E12" s="4"/>
      <c r="F12" s="1"/>
      <c r="G12" s="1"/>
      <c r="H12" s="10" t="s">
        <v>61</v>
      </c>
      <c r="I12" s="7">
        <v>1</v>
      </c>
      <c r="J12" s="1"/>
      <c r="K12" s="19" t="s">
        <v>38</v>
      </c>
      <c r="L12" s="20">
        <v>33</v>
      </c>
      <c r="M12" s="20">
        <v>14.4</v>
      </c>
      <c r="N12" s="20">
        <v>13.9</v>
      </c>
      <c r="O12" s="20">
        <v>20</v>
      </c>
      <c r="P12" s="20">
        <f>M12*N12</f>
        <v>200.16</v>
      </c>
      <c r="Q12" s="20">
        <f>O12*P12*10^(-3)</f>
        <v>4.0031999999999996</v>
      </c>
      <c r="R12" s="25">
        <f t="shared" ref="R12:R13" si="3">(L12*10^(-3))/(Q12*10^(-6))</f>
        <v>8243.4052757793779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25">
      <c r="A13" s="1">
        <v>3</v>
      </c>
      <c r="B13" s="1">
        <v>3093.75</v>
      </c>
      <c r="C13" s="1">
        <f>C9*2/3</f>
        <v>1.2</v>
      </c>
      <c r="D13" s="1">
        <f t="shared" si="2"/>
        <v>3712.5</v>
      </c>
      <c r="E13" s="4"/>
      <c r="F13" s="1"/>
      <c r="G13" s="1"/>
      <c r="H13" s="10" t="s">
        <v>51</v>
      </c>
      <c r="I13" s="7">
        <v>0.1</v>
      </c>
      <c r="J13" s="1"/>
      <c r="K13" s="19" t="s">
        <v>39</v>
      </c>
      <c r="L13" s="20">
        <v>175</v>
      </c>
      <c r="M13" s="20">
        <v>10</v>
      </c>
      <c r="N13" s="20">
        <v>9.1</v>
      </c>
      <c r="O13" s="20">
        <v>220</v>
      </c>
      <c r="P13" s="20">
        <f>M13*N13</f>
        <v>91</v>
      </c>
      <c r="Q13" s="20">
        <f>O13*P13*10^(-3)</f>
        <v>20.02</v>
      </c>
      <c r="R13" s="25">
        <f t="shared" si="3"/>
        <v>8741.2587412587436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ht="15.75" thickBot="1" x14ac:dyDescent="0.3">
      <c r="A14" s="1">
        <v>4</v>
      </c>
      <c r="B14" s="1">
        <v>4125</v>
      </c>
      <c r="C14" s="1">
        <f>C9*2/4</f>
        <v>0.9</v>
      </c>
      <c r="D14" s="1">
        <f t="shared" si="2"/>
        <v>3712.5</v>
      </c>
      <c r="E14" s="4"/>
      <c r="F14" s="1"/>
      <c r="G14" s="1"/>
      <c r="H14" s="10" t="s">
        <v>46</v>
      </c>
      <c r="I14" s="7"/>
      <c r="J14" s="1"/>
      <c r="K14" s="21" t="s">
        <v>40</v>
      </c>
      <c r="L14" s="17">
        <v>24</v>
      </c>
      <c r="M14" s="16">
        <v>5</v>
      </c>
      <c r="N14" s="16"/>
      <c r="O14" s="17">
        <v>438</v>
      </c>
      <c r="P14" s="17">
        <f>(M14/2)^2*PI()</f>
        <v>19.634954084936208</v>
      </c>
      <c r="Q14" s="17">
        <f>O14*P14*10^(-3)</f>
        <v>8.6001098892020575</v>
      </c>
      <c r="R14" s="26">
        <f>(L14*10^(-3))/(Q14*10^(-6))</f>
        <v>2790.6620158578912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25">
      <c r="A15" s="1">
        <v>5</v>
      </c>
      <c r="B15" s="1">
        <v>5156.25</v>
      </c>
      <c r="C15" s="1">
        <f>C9*2/5</f>
        <v>0.72</v>
      </c>
      <c r="D15" s="1">
        <f t="shared" si="2"/>
        <v>3712.5</v>
      </c>
      <c r="E15" s="4"/>
      <c r="F15" s="1"/>
      <c r="G15" s="1"/>
      <c r="H15" s="10" t="s">
        <v>47</v>
      </c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x14ac:dyDescent="0.25">
      <c r="A16" s="1">
        <v>6</v>
      </c>
      <c r="B16" s="1">
        <v>6187.5</v>
      </c>
      <c r="C16" s="1">
        <f>C9*2/6</f>
        <v>0.6</v>
      </c>
      <c r="D16" s="1">
        <f t="shared" si="2"/>
        <v>3712.5</v>
      </c>
      <c r="E16" s="4"/>
      <c r="F16" s="1"/>
      <c r="G16" s="1"/>
      <c r="H16" s="10" t="s">
        <v>48</v>
      </c>
      <c r="I16" s="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x14ac:dyDescent="0.25">
      <c r="A17" s="1"/>
      <c r="B17" s="1"/>
      <c r="C17" s="1" t="s">
        <v>41</v>
      </c>
      <c r="D17" s="1">
        <f>AVERAGE(D11:D16)</f>
        <v>3712.5</v>
      </c>
      <c r="E17" s="3">
        <f t="shared" ref="E17" si="4">$F$9*D17*D17</f>
        <v>122474764471.08473</v>
      </c>
      <c r="F17" s="1"/>
      <c r="G17" s="1"/>
      <c r="H17" s="10" t="s">
        <v>49</v>
      </c>
      <c r="I17" s="7"/>
      <c r="J17" s="1"/>
      <c r="K17" s="1"/>
      <c r="L17" s="1"/>
      <c r="M17" s="1"/>
      <c r="N17" s="1"/>
      <c r="O17" s="1"/>
      <c r="P17" s="1"/>
      <c r="Q17" s="1"/>
      <c r="R17" s="25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ht="15.75" thickBot="1" x14ac:dyDescent="0.3">
      <c r="A18" s="1"/>
      <c r="B18" s="1"/>
      <c r="C18" s="1"/>
      <c r="D18" s="1"/>
      <c r="E18" s="1"/>
      <c r="F18" s="1"/>
      <c r="G18" s="1"/>
      <c r="H18" s="11" t="s">
        <v>50</v>
      </c>
      <c r="I18" s="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25">
      <c r="A19" s="1" t="s">
        <v>12</v>
      </c>
      <c r="B19" s="1" t="s">
        <v>7</v>
      </c>
      <c r="C19" s="1">
        <v>1.8</v>
      </c>
      <c r="D19" s="3" t="s">
        <v>38</v>
      </c>
      <c r="E19" s="1" t="s">
        <v>43</v>
      </c>
      <c r="F19" s="27">
        <f>$R$12</f>
        <v>8243.4052757793779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ht="30" x14ac:dyDescent="0.25">
      <c r="A20" s="1" t="s">
        <v>8</v>
      </c>
      <c r="B20" s="1" t="s">
        <v>9</v>
      </c>
      <c r="C20" s="1" t="s">
        <v>10</v>
      </c>
      <c r="D20" s="1" t="s">
        <v>11</v>
      </c>
      <c r="E20" s="4" t="s">
        <v>42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x14ac:dyDescent="0.25">
      <c r="A21" s="1">
        <v>1</v>
      </c>
      <c r="B21" s="1">
        <v>1429.69</v>
      </c>
      <c r="C21" s="1">
        <f>2*C19</f>
        <v>3.6</v>
      </c>
      <c r="D21" s="1">
        <f>C21*B21</f>
        <v>5146.884</v>
      </c>
      <c r="E21" s="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25">
      <c r="A22" s="1">
        <v>2</v>
      </c>
      <c r="B22" s="1">
        <v>2859.38</v>
      </c>
      <c r="C22" s="1">
        <f>C19</f>
        <v>1.8</v>
      </c>
      <c r="D22" s="1">
        <f t="shared" ref="D22:D26" si="5">C22*B22</f>
        <v>5146.884</v>
      </c>
      <c r="E22" s="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25">
      <c r="A23" s="1">
        <v>3</v>
      </c>
      <c r="B23" s="1">
        <v>4289.0600000000004</v>
      </c>
      <c r="C23" s="1">
        <f>C19*2/3</f>
        <v>1.2</v>
      </c>
      <c r="D23" s="1">
        <f t="shared" si="5"/>
        <v>5146.8720000000003</v>
      </c>
      <c r="E23" s="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25">
      <c r="A24" s="1">
        <v>4</v>
      </c>
      <c r="B24" s="1">
        <v>5742.19</v>
      </c>
      <c r="C24" s="1">
        <f>C19*2/4</f>
        <v>0.9</v>
      </c>
      <c r="D24" s="1">
        <f t="shared" si="5"/>
        <v>5167.9709999999995</v>
      </c>
      <c r="E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25">
      <c r="A25" s="1">
        <v>5</v>
      </c>
      <c r="B25" s="1">
        <v>7171.88</v>
      </c>
      <c r="C25" s="1">
        <f>C19*2/5</f>
        <v>0.72</v>
      </c>
      <c r="D25" s="1">
        <f t="shared" si="5"/>
        <v>5163.7536</v>
      </c>
      <c r="E25" s="4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x14ac:dyDescent="0.25">
      <c r="A26" s="1">
        <v>6</v>
      </c>
      <c r="B26" s="1">
        <v>8601.56</v>
      </c>
      <c r="C26" s="1">
        <f>C19*2/6</f>
        <v>0.6</v>
      </c>
      <c r="D26" s="1">
        <f t="shared" si="5"/>
        <v>5160.9359999999997</v>
      </c>
      <c r="E26" s="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x14ac:dyDescent="0.25">
      <c r="A27" s="1"/>
      <c r="B27" s="1"/>
      <c r="C27" s="1" t="s">
        <v>41</v>
      </c>
      <c r="D27" s="1">
        <f>AVERAGE(D21:D26)</f>
        <v>5155.5500999999995</v>
      </c>
      <c r="E27" s="3">
        <f t="shared" ref="E27" si="6">$F$19*D27*D27</f>
        <v>219107213106.79715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x14ac:dyDescent="0.25">
      <c r="A29" s="1" t="s">
        <v>13</v>
      </c>
      <c r="B29" s="1" t="s">
        <v>7</v>
      </c>
      <c r="C29" s="1">
        <v>1</v>
      </c>
      <c r="D29" s="3" t="s">
        <v>39</v>
      </c>
      <c r="E29" s="1" t="s">
        <v>43</v>
      </c>
      <c r="F29" s="27">
        <f>$R$13</f>
        <v>8741.2587412587436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ht="30" x14ac:dyDescent="0.25">
      <c r="A30" s="1" t="s">
        <v>8</v>
      </c>
      <c r="B30" s="1" t="s">
        <v>9</v>
      </c>
      <c r="C30" s="1" t="s">
        <v>10</v>
      </c>
      <c r="D30" s="1" t="s">
        <v>11</v>
      </c>
      <c r="E30" s="4" t="s">
        <v>42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x14ac:dyDescent="0.25">
      <c r="A31" s="1">
        <v>1</v>
      </c>
      <c r="B31" s="1">
        <v>1710.94</v>
      </c>
      <c r="C31" s="1">
        <f>2*C29</f>
        <v>2</v>
      </c>
      <c r="D31" s="1">
        <f>C31*B31</f>
        <v>3421.88</v>
      </c>
      <c r="E31" s="4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25">
      <c r="A32" s="1">
        <v>2</v>
      </c>
      <c r="B32" s="1">
        <v>3445.31</v>
      </c>
      <c r="C32" s="1">
        <f>C29</f>
        <v>1</v>
      </c>
      <c r="D32" s="1">
        <f t="shared" ref="D32:D36" si="7">C32*B32</f>
        <v>3445.31</v>
      </c>
      <c r="E32" s="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25">
      <c r="A33" s="1">
        <v>3</v>
      </c>
      <c r="B33" s="1">
        <v>5156.25</v>
      </c>
      <c r="C33" s="1">
        <f>C29*2/3</f>
        <v>0.66666666666666663</v>
      </c>
      <c r="D33" s="1">
        <f t="shared" si="7"/>
        <v>3437.5</v>
      </c>
      <c r="E33" s="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25">
      <c r="A34" s="1">
        <v>4</v>
      </c>
      <c r="B34" s="1">
        <v>6890.63</v>
      </c>
      <c r="C34" s="1">
        <f>C29*2/4</f>
        <v>0.5</v>
      </c>
      <c r="D34" s="1">
        <f t="shared" si="7"/>
        <v>3445.3150000000001</v>
      </c>
      <c r="E34" s="4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x14ac:dyDescent="0.25">
      <c r="A35" s="1">
        <v>5</v>
      </c>
      <c r="B35" s="1">
        <v>8601.56</v>
      </c>
      <c r="C35" s="1">
        <f>C29*2/5</f>
        <v>0.4</v>
      </c>
      <c r="D35" s="1">
        <f t="shared" si="7"/>
        <v>3440.6239999999998</v>
      </c>
      <c r="E35" s="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x14ac:dyDescent="0.25">
      <c r="A36" s="1"/>
      <c r="B36" s="1"/>
      <c r="C36" s="1" t="s">
        <v>41</v>
      </c>
      <c r="D36" s="1">
        <f>AVERAGE(D31:D35)</f>
        <v>3438.1258000000003</v>
      </c>
      <c r="E36" s="3">
        <f t="shared" ref="E36" si="8">$F$29*D36*D36</f>
        <v>103327876019.45494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x14ac:dyDescent="0.25">
      <c r="A39" s="1" t="s">
        <v>14</v>
      </c>
      <c r="B39" s="1" t="s">
        <v>7</v>
      </c>
      <c r="C39" s="1">
        <v>1</v>
      </c>
      <c r="D39" s="3" t="s">
        <v>40</v>
      </c>
      <c r="E39" s="1" t="s">
        <v>43</v>
      </c>
      <c r="F39" s="27">
        <f>$R$14</f>
        <v>2790.6620158578912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ht="30" x14ac:dyDescent="0.25">
      <c r="A40" s="1" t="s">
        <v>8</v>
      </c>
      <c r="B40" s="1" t="s">
        <v>9</v>
      </c>
      <c r="C40" s="1" t="s">
        <v>10</v>
      </c>
      <c r="D40" s="1" t="s">
        <v>11</v>
      </c>
      <c r="E40" s="4" t="s">
        <v>42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x14ac:dyDescent="0.25">
      <c r="A41" s="1">
        <v>1</v>
      </c>
      <c r="B41" s="1">
        <v>2460.94</v>
      </c>
      <c r="C41" s="1">
        <f>2*C39</f>
        <v>2</v>
      </c>
      <c r="D41" s="1">
        <f>C41*B41</f>
        <v>4921.88</v>
      </c>
      <c r="E41" s="4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x14ac:dyDescent="0.25">
      <c r="A42" s="1">
        <v>2</v>
      </c>
      <c r="B42" s="1">
        <v>4945.3100000000004</v>
      </c>
      <c r="C42" s="1">
        <f>C39</f>
        <v>1</v>
      </c>
      <c r="D42" s="1">
        <f t="shared" ref="D42:D46" si="9">C42*B42</f>
        <v>4945.3100000000004</v>
      </c>
      <c r="E42" s="4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x14ac:dyDescent="0.25">
      <c r="A43" s="1">
        <v>3</v>
      </c>
      <c r="B43" s="1">
        <v>7406.25</v>
      </c>
      <c r="C43" s="1">
        <f>C39*2/3</f>
        <v>0.66666666666666663</v>
      </c>
      <c r="D43" s="1">
        <f t="shared" si="9"/>
        <v>4937.5</v>
      </c>
      <c r="E43" s="4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x14ac:dyDescent="0.25">
      <c r="A44" s="1">
        <v>4</v>
      </c>
      <c r="B44" s="1">
        <v>9867.19</v>
      </c>
      <c r="C44" s="1">
        <f>C39*2/4</f>
        <v>0.5</v>
      </c>
      <c r="D44" s="1">
        <f t="shared" si="9"/>
        <v>4933.5950000000003</v>
      </c>
      <c r="E44" s="4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x14ac:dyDescent="0.25">
      <c r="A45" s="1"/>
      <c r="B45" s="1"/>
      <c r="C45" s="1" t="s">
        <v>41</v>
      </c>
      <c r="D45" s="1">
        <f>AVERAGE(D41:D44)</f>
        <v>4934.57125</v>
      </c>
      <c r="E45" s="3">
        <f t="shared" ref="E45" si="10">$F$39*D45*D45</f>
        <v>67952601727.285568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</sheetData>
  <mergeCells count="13">
    <mergeCell ref="Q9:Q10"/>
    <mergeCell ref="R9:R10"/>
    <mergeCell ref="M11:N11"/>
    <mergeCell ref="M14:N14"/>
    <mergeCell ref="P9:P10"/>
    <mergeCell ref="J8:R8"/>
    <mergeCell ref="E40:E44"/>
    <mergeCell ref="E30:E35"/>
    <mergeCell ref="E20:E26"/>
    <mergeCell ref="E10:E16"/>
    <mergeCell ref="M9:O9"/>
    <mergeCell ref="K9:K10"/>
    <mergeCell ref="L9:L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 Stachów</dc:creator>
  <cp:lastModifiedBy>Ewa Stachów</cp:lastModifiedBy>
  <dcterms:created xsi:type="dcterms:W3CDTF">2016-11-14T18:57:38Z</dcterms:created>
  <dcterms:modified xsi:type="dcterms:W3CDTF">2016-11-26T15:50:15Z</dcterms:modified>
</cp:coreProperties>
</file>