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Szkło" sheetId="2" r:id="rId1"/>
    <sheet name="Pleksi" sheetId="1" r:id="rId2"/>
    <sheet name="Szkło + filtr czerwony" sheetId="3" r:id="rId3"/>
    <sheet name="Szkło + filtr niebieski" sheetId="4" r:id="rId4"/>
    <sheet name="Szkło + filtr zielony" sheetId="5" r:id="rId5"/>
    <sheet name="Szkło + filtr żółty" sheetId="6" r:id="rId6"/>
  </sheets>
  <calcPr calcId="145621"/>
</workbook>
</file>

<file path=xl/calcChain.xml><?xml version="1.0" encoding="utf-8"?>
<calcChain xmlns="http://schemas.openxmlformats.org/spreadsheetml/2006/main">
  <c r="N9" i="1" l="1"/>
  <c r="R8" i="1" s="1"/>
  <c r="Q8" i="1"/>
  <c r="Q11" i="1"/>
  <c r="S11" i="1" s="1"/>
  <c r="R11" i="1"/>
  <c r="Q14" i="1"/>
  <c r="H8" i="6"/>
  <c r="H9" i="6"/>
  <c r="H10" i="6"/>
  <c r="H7" i="6"/>
  <c r="H10" i="4"/>
  <c r="H8" i="4"/>
  <c r="H9" i="4"/>
  <c r="H7" i="4"/>
  <c r="H8" i="3"/>
  <c r="H9" i="3"/>
  <c r="H10" i="3"/>
  <c r="H7" i="3"/>
  <c r="H8" i="5"/>
  <c r="H9" i="5"/>
  <c r="H10" i="5"/>
  <c r="H7" i="5"/>
  <c r="M5" i="6"/>
  <c r="M5" i="5"/>
  <c r="M5" i="4"/>
  <c r="M5" i="3"/>
  <c r="Q10" i="2"/>
  <c r="S10" i="2" s="1"/>
  <c r="R10" i="2"/>
  <c r="Q11" i="2"/>
  <c r="R11" i="2"/>
  <c r="S11" i="2"/>
  <c r="Q13" i="2"/>
  <c r="R13" i="2"/>
  <c r="S13" i="2"/>
  <c r="Q14" i="2"/>
  <c r="S14" i="2" s="1"/>
  <c r="R14" i="2"/>
  <c r="R14" i="1" l="1"/>
  <c r="S14" i="1" s="1"/>
  <c r="S8" i="1"/>
  <c r="F10" i="6"/>
  <c r="F9" i="6"/>
  <c r="F8" i="6"/>
  <c r="M7" i="6"/>
  <c r="F7" i="6"/>
  <c r="F10" i="5"/>
  <c r="F9" i="5"/>
  <c r="F8" i="5"/>
  <c r="M7" i="5"/>
  <c r="F7" i="5"/>
  <c r="F10" i="4"/>
  <c r="F9" i="4"/>
  <c r="F8" i="4"/>
  <c r="M7" i="4"/>
  <c r="F7" i="4"/>
  <c r="F10" i="3"/>
  <c r="F9" i="3"/>
  <c r="F8" i="3"/>
  <c r="M7" i="3"/>
  <c r="F7" i="3"/>
  <c r="M5" i="2"/>
  <c r="M5" i="1"/>
  <c r="F14" i="2"/>
  <c r="H14" i="2" s="1"/>
  <c r="H13" i="2"/>
  <c r="F13" i="2"/>
  <c r="F12" i="2"/>
  <c r="H12" i="2" s="1"/>
  <c r="F11" i="2"/>
  <c r="H11" i="2" s="1"/>
  <c r="F10" i="2"/>
  <c r="H10" i="2" s="1"/>
  <c r="F9" i="2"/>
  <c r="H9" i="2" s="1"/>
  <c r="F8" i="2"/>
  <c r="H8" i="2" s="1"/>
  <c r="M7" i="2"/>
  <c r="F7" i="2"/>
  <c r="F15" i="6" l="1"/>
  <c r="G10" i="6" s="1"/>
  <c r="M8" i="6"/>
  <c r="G7" i="6"/>
  <c r="F15" i="5"/>
  <c r="G8" i="5" s="1"/>
  <c r="F15" i="4"/>
  <c r="F15" i="3"/>
  <c r="G9" i="3"/>
  <c r="F15" i="2"/>
  <c r="G11" i="2" s="1"/>
  <c r="H7" i="2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M7" i="1"/>
  <c r="F7" i="1"/>
  <c r="H7" i="1" s="1"/>
  <c r="G9" i="6" l="1"/>
  <c r="G8" i="6"/>
  <c r="F16" i="6" s="1"/>
  <c r="G9" i="5"/>
  <c r="M8" i="5"/>
  <c r="G10" i="5"/>
  <c r="G7" i="5"/>
  <c r="M8" i="4"/>
  <c r="G10" i="4"/>
  <c r="G8" i="4"/>
  <c r="G9" i="4"/>
  <c r="G7" i="4"/>
  <c r="G10" i="3"/>
  <c r="G8" i="3"/>
  <c r="G7" i="3"/>
  <c r="M8" i="3"/>
  <c r="G13" i="2"/>
  <c r="G14" i="2"/>
  <c r="G7" i="2"/>
  <c r="G12" i="2"/>
  <c r="G8" i="2"/>
  <c r="G9" i="2"/>
  <c r="M8" i="2"/>
  <c r="G10" i="2"/>
  <c r="F15" i="1"/>
  <c r="G13" i="1" s="1"/>
  <c r="F16" i="5" l="1"/>
  <c r="F16" i="4"/>
  <c r="M9" i="6"/>
  <c r="F16" i="3"/>
  <c r="M9" i="3" s="1"/>
  <c r="F16" i="2"/>
  <c r="N9" i="2" s="1"/>
  <c r="M9" i="2"/>
  <c r="G10" i="1"/>
  <c r="G11" i="1"/>
  <c r="G9" i="1"/>
  <c r="G14" i="1"/>
  <c r="G8" i="1"/>
  <c r="G7" i="1"/>
  <c r="G12" i="1"/>
  <c r="M8" i="1"/>
  <c r="M9" i="5" l="1"/>
  <c r="M9" i="4"/>
  <c r="R7" i="2"/>
  <c r="Q7" i="2"/>
  <c r="R8" i="2"/>
  <c r="Q8" i="2"/>
  <c r="F16" i="1"/>
  <c r="M9" i="1" s="1"/>
  <c r="Q7" i="1" s="1"/>
  <c r="S7" i="2" l="1"/>
  <c r="S8" i="2"/>
  <c r="R10" i="1"/>
  <c r="R13" i="1"/>
  <c r="R7" i="1"/>
  <c r="S7" i="1" s="1"/>
  <c r="Q13" i="1"/>
  <c r="Q10" i="1"/>
  <c r="S10" i="1" s="1"/>
  <c r="S13" i="1" l="1"/>
</calcChain>
</file>

<file path=xl/sharedStrings.xml><?xml version="1.0" encoding="utf-8"?>
<sst xmlns="http://schemas.openxmlformats.org/spreadsheetml/2006/main" count="104" uniqueCount="28">
  <si>
    <t>Lp</t>
  </si>
  <si>
    <t>a(d)</t>
  </si>
  <si>
    <t>a(g)</t>
  </si>
  <si>
    <t>h</t>
  </si>
  <si>
    <t>h(śr)</t>
  </si>
  <si>
    <t>u(h)</t>
  </si>
  <si>
    <t>d</t>
  </si>
  <si>
    <t>u(d)</t>
  </si>
  <si>
    <t>n</t>
  </si>
  <si>
    <t>kwadraty</t>
  </si>
  <si>
    <t>delta(d)</t>
  </si>
  <si>
    <t>u(n)</t>
  </si>
  <si>
    <t>Od</t>
  </si>
  <si>
    <t>Do</t>
  </si>
  <si>
    <t>Niepewność</t>
  </si>
  <si>
    <t>k=2</t>
  </si>
  <si>
    <t>k=1</t>
  </si>
  <si>
    <t>k=3</t>
  </si>
  <si>
    <t>Tablicowo</t>
  </si>
  <si>
    <t>Dobrze?</t>
  </si>
  <si>
    <t>Pleksi</t>
  </si>
  <si>
    <t>Szkło</t>
  </si>
  <si>
    <t>Filtr Czerwony</t>
  </si>
  <si>
    <t>Filtr Niebieski</t>
  </si>
  <si>
    <t>Filtr zielony</t>
  </si>
  <si>
    <t>Filtr żółty</t>
  </si>
  <si>
    <t>kwadraty odchyleń</t>
  </si>
  <si>
    <t>Niepewność obliczona alternatywnie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</si>
</sst>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00000"/>
    <numFmt numFmtId="166" formatCode="0.000000000"/>
    <numFmt numFmtId="167" formatCode="0.0000000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3" borderId="2" xfId="0" applyFill="1" applyBorder="1"/>
    <xf numFmtId="0" fontId="2" fillId="2" borderId="2" xfId="0" applyFont="1" applyFill="1" applyBorder="1"/>
    <xf numFmtId="0" fontId="0" fillId="4" borderId="2" xfId="0" applyFill="1" applyBorder="1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165" fontId="0" fillId="0" borderId="1" xfId="0" applyNumberFormat="1" applyBorder="1"/>
    <xf numFmtId="166" fontId="0" fillId="0" borderId="0" xfId="0" applyNumberFormat="1"/>
    <xf numFmtId="167" fontId="0" fillId="0" borderId="0" xfId="0" applyNumberFormat="1"/>
    <xf numFmtId="164" fontId="0" fillId="5" borderId="0" xfId="0" applyNumberFormat="1" applyFill="1"/>
    <xf numFmtId="0" fontId="0" fillId="5" borderId="1" xfId="0" applyFill="1" applyBorder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164" fontId="0" fillId="0" borderId="0" xfId="0" applyNumberFormat="1" applyBorder="1"/>
    <xf numFmtId="0" fontId="2" fillId="0" borderId="0" xfId="0" applyFont="1" applyBorder="1"/>
    <xf numFmtId="0" fontId="2" fillId="5" borderId="0" xfId="0" applyFont="1" applyFill="1" applyBorder="1"/>
    <xf numFmtId="0" fontId="0" fillId="5" borderId="0" xfId="0" applyFill="1" applyBorder="1"/>
    <xf numFmtId="166" fontId="0" fillId="0" borderId="0" xfId="0" applyNumberFormat="1" applyBorder="1"/>
    <xf numFmtId="164" fontId="0" fillId="0" borderId="0" xfId="0" applyNumberForma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16"/>
  <sheetViews>
    <sheetView tabSelected="1" workbookViewId="0">
      <selection activeCell="O14" sqref="O14"/>
    </sheetView>
  </sheetViews>
  <sheetFormatPr defaultRowHeight="15" x14ac:dyDescent="0.25"/>
  <cols>
    <col min="1" max="1" width="3" bestFit="1" customWidth="1"/>
    <col min="2" max="2" width="3.28515625" customWidth="1"/>
    <col min="3" max="3" width="7.5703125" customWidth="1"/>
    <col min="6" max="6" width="11.5703125" bestFit="1" customWidth="1"/>
    <col min="7" max="7" width="18" bestFit="1" customWidth="1"/>
    <col min="11" max="11" width="12" bestFit="1" customWidth="1"/>
    <col min="16" max="16" width="12" bestFit="1" customWidth="1"/>
  </cols>
  <sheetData>
    <row r="4" spans="2:19" x14ac:dyDescent="0.25">
      <c r="E4" s="15" t="s">
        <v>21</v>
      </c>
    </row>
    <row r="5" spans="2:19" x14ac:dyDescent="0.25">
      <c r="L5" t="s">
        <v>6</v>
      </c>
      <c r="M5" s="1">
        <f>AVERAGE(C7:C14)</f>
        <v>2.3062499999999997E-3</v>
      </c>
    </row>
    <row r="6" spans="2:19" x14ac:dyDescent="0.25">
      <c r="B6" t="s">
        <v>0</v>
      </c>
      <c r="C6" t="s">
        <v>6</v>
      </c>
      <c r="D6" t="s">
        <v>1</v>
      </c>
      <c r="E6" t="s">
        <v>2</v>
      </c>
      <c r="F6" t="s">
        <v>3</v>
      </c>
      <c r="G6" s="9" t="s">
        <v>26</v>
      </c>
      <c r="H6" t="s">
        <v>8</v>
      </c>
      <c r="L6" t="s">
        <v>10</v>
      </c>
      <c r="M6" s="14">
        <v>1E-4</v>
      </c>
      <c r="P6" s="6" t="s">
        <v>14</v>
      </c>
      <c r="Q6" t="s">
        <v>12</v>
      </c>
      <c r="R6" t="s">
        <v>13</v>
      </c>
      <c r="S6" t="s">
        <v>19</v>
      </c>
    </row>
    <row r="7" spans="2:19" x14ac:dyDescent="0.25">
      <c r="B7">
        <v>1</v>
      </c>
      <c r="C7" s="13">
        <v>2.3E-3</v>
      </c>
      <c r="D7" s="14">
        <v>2.3800000000000002E-3</v>
      </c>
      <c r="E7" s="14">
        <v>8.8999999999999995E-4</v>
      </c>
      <c r="F7">
        <f>D7-E7</f>
        <v>1.4900000000000002E-3</v>
      </c>
      <c r="G7" s="9">
        <f t="shared" ref="G7:G14" si="0">(F7-F$15)^2</f>
        <v>3.9999999999997608E-10</v>
      </c>
      <c r="H7">
        <f>C7/F7</f>
        <v>1.5436241610738253</v>
      </c>
      <c r="L7" t="s">
        <v>7</v>
      </c>
      <c r="M7">
        <f>M6/SQRT(3)</f>
        <v>5.7735026918962585E-5</v>
      </c>
      <c r="P7" t="s">
        <v>16</v>
      </c>
      <c r="Q7" s="4">
        <f>M8-M9</f>
        <v>1.4883257626501871</v>
      </c>
      <c r="R7" s="4">
        <f>M8+M9</f>
        <v>1.5663099989392171</v>
      </c>
      <c r="S7" s="7" t="str">
        <f>IF(AND(M$11&gt;=Q7,M$11&lt;=R7),"TAK","NIE")</f>
        <v>TAK</v>
      </c>
    </row>
    <row r="8" spans="2:19" x14ac:dyDescent="0.25">
      <c r="B8">
        <v>2</v>
      </c>
      <c r="C8" s="13">
        <v>2.31E-3</v>
      </c>
      <c r="D8" s="14">
        <v>2.3999999999999998E-3</v>
      </c>
      <c r="E8" s="14">
        <v>8.9999999999999998E-4</v>
      </c>
      <c r="F8">
        <f t="shared" ref="F8:F14" si="1">D8-E8</f>
        <v>1.4999999999999998E-3</v>
      </c>
      <c r="G8" s="9">
        <f t="shared" si="0"/>
        <v>9.9999999999996191E-11</v>
      </c>
      <c r="H8">
        <f t="shared" ref="H8:H14" si="2">C8/F8</f>
        <v>1.5400000000000003</v>
      </c>
      <c r="L8" t="s">
        <v>8</v>
      </c>
      <c r="M8" s="2">
        <f>M5/F15</f>
        <v>1.5273178807947021</v>
      </c>
      <c r="N8" t="s">
        <v>27</v>
      </c>
      <c r="Q8" s="5">
        <f>M8-N9</f>
        <v>1.4883257626501871</v>
      </c>
      <c r="R8" s="5">
        <f>M8+N9</f>
        <v>1.5663099989392171</v>
      </c>
      <c r="S8" s="8" t="str">
        <f>IF(AND(M$11&gt;=Q8,M$11&lt;=R8),"TAK","NIE")</f>
        <v>TAK</v>
      </c>
    </row>
    <row r="9" spans="2:19" x14ac:dyDescent="0.25">
      <c r="B9">
        <v>3</v>
      </c>
      <c r="C9" s="13">
        <v>2.3E-3</v>
      </c>
      <c r="D9" s="14">
        <v>2.4199999999999998E-3</v>
      </c>
      <c r="E9" s="14">
        <v>9.1E-4</v>
      </c>
      <c r="F9">
        <f t="shared" si="1"/>
        <v>1.5099999999999998E-3</v>
      </c>
      <c r="G9" s="9">
        <f t="shared" si="0"/>
        <v>4.70197740328915E-38</v>
      </c>
      <c r="H9">
        <f t="shared" si="2"/>
        <v>1.5231788079470201</v>
      </c>
      <c r="L9" t="s">
        <v>11</v>
      </c>
      <c r="M9" s="2">
        <f>SQRT((1/F15*M7)^2+(M5/(F15^2)*F16)^2)</f>
        <v>3.8992118144515031E-2</v>
      </c>
      <c r="N9" s="3">
        <f>SQRT((M7/M5)^2+(F16/F15)^2)*M8</f>
        <v>3.8992118144515031E-2</v>
      </c>
      <c r="P9" s="6"/>
      <c r="S9" s="6"/>
    </row>
    <row r="10" spans="2:19" x14ac:dyDescent="0.25">
      <c r="B10">
        <v>4</v>
      </c>
      <c r="C10" s="13">
        <v>2.32E-3</v>
      </c>
      <c r="D10" s="14">
        <v>2.4099999999999998E-3</v>
      </c>
      <c r="E10" s="14">
        <v>8.9999999999999998E-4</v>
      </c>
      <c r="F10">
        <f t="shared" si="1"/>
        <v>1.5099999999999998E-3</v>
      </c>
      <c r="G10" s="9">
        <f t="shared" si="0"/>
        <v>4.70197740328915E-38</v>
      </c>
      <c r="H10">
        <f t="shared" si="2"/>
        <v>1.5364238410596027</v>
      </c>
      <c r="P10" t="s">
        <v>15</v>
      </c>
      <c r="Q10" s="4">
        <f>M8-2*M9</f>
        <v>1.4493336445056721</v>
      </c>
      <c r="R10" s="4">
        <f>M8+2*M9</f>
        <v>1.605302117083732</v>
      </c>
      <c r="S10" s="7" t="str">
        <f>IF(AND(M$11&gt;=Q10,M$11&lt;=R10),"TAK","NIE")</f>
        <v>TAK</v>
      </c>
    </row>
    <row r="11" spans="2:19" x14ac:dyDescent="0.25">
      <c r="B11">
        <v>5</v>
      </c>
      <c r="C11" s="13">
        <v>2.3E-3</v>
      </c>
      <c r="D11" s="14">
        <v>2.4299999999999999E-3</v>
      </c>
      <c r="E11" s="14">
        <v>9.1E-4</v>
      </c>
      <c r="F11">
        <f t="shared" si="1"/>
        <v>1.5199999999999999E-3</v>
      </c>
      <c r="G11" s="9">
        <f t="shared" si="0"/>
        <v>1.0000000000000486E-10</v>
      </c>
      <c r="H11">
        <f t="shared" si="2"/>
        <v>1.5131578947368423</v>
      </c>
      <c r="L11" t="s">
        <v>18</v>
      </c>
      <c r="M11" s="14">
        <v>1.54</v>
      </c>
      <c r="Q11" s="5">
        <f>M8-2*N9</f>
        <v>1.4493336445056721</v>
      </c>
      <c r="R11" s="5">
        <f>M8+2*N9</f>
        <v>1.605302117083732</v>
      </c>
      <c r="S11" s="8" t="str">
        <f>IF(AND(M$11&gt;=Q11,M$11&lt;=R11),"TAK","NIE")</f>
        <v>TAK</v>
      </c>
    </row>
    <row r="12" spans="2:19" x14ac:dyDescent="0.25">
      <c r="B12">
        <v>6</v>
      </c>
      <c r="C12" s="13">
        <v>2.31E-3</v>
      </c>
      <c r="D12" s="14">
        <v>2.3999999999999998E-3</v>
      </c>
      <c r="E12" s="14">
        <v>9.2000000000000003E-4</v>
      </c>
      <c r="F12">
        <f t="shared" si="1"/>
        <v>1.4799999999999998E-3</v>
      </c>
      <c r="G12" s="9">
        <f t="shared" si="0"/>
        <v>8.9999999999999172E-10</v>
      </c>
      <c r="H12">
        <f t="shared" si="2"/>
        <v>1.560810810810811</v>
      </c>
      <c r="S12" s="6"/>
    </row>
    <row r="13" spans="2:19" x14ac:dyDescent="0.25">
      <c r="B13">
        <v>7</v>
      </c>
      <c r="C13" s="13">
        <v>2.31E-3</v>
      </c>
      <c r="D13" s="14">
        <v>2.3999999999999998E-3</v>
      </c>
      <c r="E13" s="14">
        <v>8.8000000000000003E-4</v>
      </c>
      <c r="F13">
        <f t="shared" si="1"/>
        <v>1.5199999999999997E-3</v>
      </c>
      <c r="G13" s="9">
        <f t="shared" si="0"/>
        <v>1.0000000000000052E-10</v>
      </c>
      <c r="H13">
        <f t="shared" si="2"/>
        <v>1.5197368421052635</v>
      </c>
      <c r="P13" t="s">
        <v>17</v>
      </c>
      <c r="Q13" s="2">
        <f>M8-3*M9</f>
        <v>1.4103415263611569</v>
      </c>
      <c r="R13" s="2">
        <f>M8+3*M9</f>
        <v>1.6442942352282472</v>
      </c>
      <c r="S13" s="7" t="str">
        <f>IF(AND(M$11&gt;=Q13,M$11&lt;=R13),"TAK","NIE")</f>
        <v>TAK</v>
      </c>
    </row>
    <row r="14" spans="2:19" x14ac:dyDescent="0.25">
      <c r="B14">
        <v>8</v>
      </c>
      <c r="C14" s="13">
        <v>2.3E-3</v>
      </c>
      <c r="D14" s="14">
        <v>2.4299999999999999E-3</v>
      </c>
      <c r="E14" s="14">
        <v>8.8000000000000003E-4</v>
      </c>
      <c r="F14">
        <f t="shared" si="1"/>
        <v>1.5499999999999997E-3</v>
      </c>
      <c r="G14" s="9">
        <f t="shared" si="0"/>
        <v>1.6000000000000083E-9</v>
      </c>
      <c r="H14">
        <f t="shared" si="2"/>
        <v>1.4838709677419357</v>
      </c>
      <c r="Q14" s="5">
        <f>M8-3*N9</f>
        <v>1.4103415263611569</v>
      </c>
      <c r="R14" s="5">
        <f>M8+3*N9</f>
        <v>1.6442942352282472</v>
      </c>
      <c r="S14" s="8" t="str">
        <f>IF(AND(M$11&gt;=Q14,M$11&lt;=R14),"TAK","NIE")</f>
        <v>TAK</v>
      </c>
    </row>
    <row r="15" spans="2:19" x14ac:dyDescent="0.25">
      <c r="E15" t="s">
        <v>4</v>
      </c>
      <c r="F15">
        <f>AVERAGE(F7:F14)</f>
        <v>1.5099999999999996E-3</v>
      </c>
    </row>
    <row r="16" spans="2:19" x14ac:dyDescent="0.25">
      <c r="E16" t="s">
        <v>5</v>
      </c>
      <c r="F16" s="11">
        <f>SQRT(SUM(G7:G14)/(8*7))</f>
        <v>7.5592894601845177E-6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16"/>
  <sheetViews>
    <sheetView workbookViewId="0">
      <selection activeCell="N8" sqref="N8"/>
    </sheetView>
  </sheetViews>
  <sheetFormatPr defaultRowHeight="15" x14ac:dyDescent="0.25"/>
  <cols>
    <col min="1" max="1" width="3" bestFit="1" customWidth="1"/>
    <col min="2" max="2" width="3.28515625" customWidth="1"/>
    <col min="3" max="3" width="7.5703125" customWidth="1"/>
    <col min="6" max="6" width="12.5703125" bestFit="1" customWidth="1"/>
    <col min="7" max="7" width="18" bestFit="1" customWidth="1"/>
    <col min="11" max="11" width="12" bestFit="1" customWidth="1"/>
    <col min="16" max="16" width="12" bestFit="1" customWidth="1"/>
  </cols>
  <sheetData>
    <row r="4" spans="2:19" x14ac:dyDescent="0.25">
      <c r="E4" s="15" t="s">
        <v>20</v>
      </c>
    </row>
    <row r="5" spans="2:19" x14ac:dyDescent="0.25">
      <c r="L5" t="s">
        <v>6</v>
      </c>
      <c r="M5" s="10">
        <f>AVERAGE(C7:C14)</f>
        <v>2.0799999999999998E-3</v>
      </c>
    </row>
    <row r="6" spans="2:19" x14ac:dyDescent="0.25">
      <c r="B6" t="s">
        <v>0</v>
      </c>
      <c r="C6" t="s">
        <v>6</v>
      </c>
      <c r="D6" t="s">
        <v>1</v>
      </c>
      <c r="E6" t="s">
        <v>2</v>
      </c>
      <c r="F6" t="s">
        <v>3</v>
      </c>
      <c r="G6" s="9" t="s">
        <v>26</v>
      </c>
      <c r="H6" t="s">
        <v>8</v>
      </c>
      <c r="L6" t="s">
        <v>10</v>
      </c>
      <c r="M6" s="14">
        <v>1E-4</v>
      </c>
      <c r="P6" s="6" t="s">
        <v>14</v>
      </c>
      <c r="Q6" t="s">
        <v>12</v>
      </c>
      <c r="R6" t="s">
        <v>13</v>
      </c>
      <c r="S6" t="s">
        <v>19</v>
      </c>
    </row>
    <row r="7" spans="2:19" x14ac:dyDescent="0.25">
      <c r="B7">
        <v>1</v>
      </c>
      <c r="C7" s="13">
        <v>2.0999999999999999E-3</v>
      </c>
      <c r="D7" s="14">
        <v>1.5E-3</v>
      </c>
      <c r="E7" s="14">
        <v>8.0000000000000007E-5</v>
      </c>
      <c r="F7">
        <f>D7-E7</f>
        <v>1.42E-3</v>
      </c>
      <c r="G7" s="9">
        <f t="shared" ref="G7:G14" si="0">(F7-F$15)^2</f>
        <v>3.5156249999999576E-10</v>
      </c>
      <c r="H7">
        <f>C7/F7</f>
        <v>1.4788732394366195</v>
      </c>
      <c r="L7" t="s">
        <v>7</v>
      </c>
      <c r="M7">
        <f>M6/SQRT(3)</f>
        <v>5.7735026918962585E-5</v>
      </c>
      <c r="P7" t="s">
        <v>16</v>
      </c>
      <c r="Q7" s="4">
        <f>M8-M9</f>
        <v>1.4420145589301454</v>
      </c>
      <c r="R7" s="4">
        <f>M8+M9</f>
        <v>1.5267633179654829</v>
      </c>
      <c r="S7" s="7" t="str">
        <f>IF(AND(M$11&gt;=Q7,M$11&lt;=R7),"TAK","NIE")</f>
        <v>TAK</v>
      </c>
    </row>
    <row r="8" spans="2:19" x14ac:dyDescent="0.25">
      <c r="B8">
        <v>2</v>
      </c>
      <c r="C8" s="13">
        <v>2.0799999999999998E-3</v>
      </c>
      <c r="D8" s="14">
        <v>1.5499999999999999E-3</v>
      </c>
      <c r="E8" s="14">
        <v>1.2E-4</v>
      </c>
      <c r="F8">
        <f t="shared" ref="F8:F14" si="1">D8-E8</f>
        <v>1.4299999999999998E-3</v>
      </c>
      <c r="G8" s="9">
        <f t="shared" si="0"/>
        <v>8.2656249999998248E-10</v>
      </c>
      <c r="H8">
        <f t="shared" ref="H8:H14" si="2">C8/F8</f>
        <v>1.4545454545454546</v>
      </c>
      <c r="L8" t="s">
        <v>8</v>
      </c>
      <c r="M8" s="2">
        <f>M5/F15</f>
        <v>1.4843889384478142</v>
      </c>
      <c r="N8" t="s">
        <v>27</v>
      </c>
      <c r="Q8" s="5">
        <f>M8-N9</f>
        <v>1.4420145589301454</v>
      </c>
      <c r="R8" s="5">
        <f>M8+N9</f>
        <v>1.5267633179654829</v>
      </c>
      <c r="S8" s="8" t="str">
        <f>IF(AND(M$11&gt;=Q8,M$11&lt;=R8),"TAK","NIE")</f>
        <v>TAK</v>
      </c>
    </row>
    <row r="9" spans="2:19" x14ac:dyDescent="0.25">
      <c r="B9">
        <v>3</v>
      </c>
      <c r="C9" s="13">
        <v>2.0899999999999998E-3</v>
      </c>
      <c r="D9" s="14">
        <v>1.5100000000000001E-3</v>
      </c>
      <c r="E9" s="14">
        <v>1.3999999999999999E-4</v>
      </c>
      <c r="F9">
        <f t="shared" si="1"/>
        <v>1.3700000000000001E-3</v>
      </c>
      <c r="G9" s="9">
        <f t="shared" si="0"/>
        <v>9.7656250000000182E-10</v>
      </c>
      <c r="H9">
        <f t="shared" si="2"/>
        <v>1.5255474452554743</v>
      </c>
      <c r="L9" t="s">
        <v>11</v>
      </c>
      <c r="M9" s="2">
        <f>SQRT((1/F15*M7)^2+(M5/(F15^2)*F16)^2)</f>
        <v>4.2374379517668738E-2</v>
      </c>
      <c r="N9" s="3">
        <f>SQRT((M7/M5)^2+(F16/F15)^2)*M8</f>
        <v>4.2374379517668745E-2</v>
      </c>
      <c r="P9" s="6"/>
      <c r="S9" s="6"/>
    </row>
    <row r="10" spans="2:19" x14ac:dyDescent="0.25">
      <c r="B10">
        <v>4</v>
      </c>
      <c r="C10" s="13">
        <v>2.0799999999999998E-3</v>
      </c>
      <c r="D10" s="14">
        <v>1.5200000000000001E-3</v>
      </c>
      <c r="E10" s="14">
        <v>1.6000000000000001E-4</v>
      </c>
      <c r="F10">
        <f t="shared" si="1"/>
        <v>1.3600000000000001E-3</v>
      </c>
      <c r="G10" s="9">
        <f t="shared" si="0"/>
        <v>1.7015625000000044E-9</v>
      </c>
      <c r="H10">
        <f t="shared" si="2"/>
        <v>1.529411764705882</v>
      </c>
      <c r="P10" t="s">
        <v>15</v>
      </c>
      <c r="Q10" s="4">
        <f>M8-2*M9</f>
        <v>1.3996401794124766</v>
      </c>
      <c r="R10" s="4">
        <f>M8+2*M9</f>
        <v>1.5691376974831517</v>
      </c>
      <c r="S10" s="7" t="str">
        <f>IF(AND(M$11&gt;=Q10,M$11&lt;=R10),"TAK","NIE")</f>
        <v>TAK</v>
      </c>
    </row>
    <row r="11" spans="2:19" x14ac:dyDescent="0.25">
      <c r="B11">
        <v>5</v>
      </c>
      <c r="C11" s="13">
        <v>2.0699999999999998E-3</v>
      </c>
      <c r="D11" s="14">
        <v>1.49E-3</v>
      </c>
      <c r="E11" s="14">
        <v>1E-4</v>
      </c>
      <c r="F11">
        <f t="shared" si="1"/>
        <v>1.39E-3</v>
      </c>
      <c r="G11" s="9">
        <f t="shared" si="0"/>
        <v>1.2656250000000431E-10</v>
      </c>
      <c r="H11">
        <f t="shared" si="2"/>
        <v>1.489208633093525</v>
      </c>
      <c r="L11" t="s">
        <v>18</v>
      </c>
      <c r="M11" s="14">
        <v>1.4890000000000001</v>
      </c>
      <c r="Q11" s="5">
        <f>M8-2*N9</f>
        <v>1.3996401794124766</v>
      </c>
      <c r="R11" s="5">
        <f>M8+2*N9</f>
        <v>1.5691376974831517</v>
      </c>
      <c r="S11" s="8" t="str">
        <f>IF(AND(M$11&gt;=Q11,M$11&lt;=R11),"TAK","NIE")</f>
        <v>TAK</v>
      </c>
    </row>
    <row r="12" spans="2:19" x14ac:dyDescent="0.25">
      <c r="B12">
        <v>6</v>
      </c>
      <c r="C12" s="13">
        <v>2.0799999999999998E-3</v>
      </c>
      <c r="D12" s="14">
        <v>1.5200000000000001E-3</v>
      </c>
      <c r="E12" s="14">
        <v>1.1E-4</v>
      </c>
      <c r="F12">
        <f t="shared" si="1"/>
        <v>1.41E-3</v>
      </c>
      <c r="G12" s="9">
        <f t="shared" si="0"/>
        <v>7.6562499999997558E-11</v>
      </c>
      <c r="H12">
        <f t="shared" si="2"/>
        <v>1.4751773049645389</v>
      </c>
      <c r="S12" s="6"/>
    </row>
    <row r="13" spans="2:19" x14ac:dyDescent="0.25">
      <c r="B13">
        <v>7</v>
      </c>
      <c r="C13" s="13">
        <v>2.0699999999999998E-3</v>
      </c>
      <c r="D13" s="14">
        <v>1.5100000000000001E-3</v>
      </c>
      <c r="E13" s="14">
        <v>1.1E-4</v>
      </c>
      <c r="F13">
        <f t="shared" si="1"/>
        <v>1.4E-3</v>
      </c>
      <c r="G13" s="9">
        <f t="shared" si="0"/>
        <v>1.5625000000004149E-12</v>
      </c>
      <c r="H13">
        <f t="shared" si="2"/>
        <v>1.4785714285714284</v>
      </c>
      <c r="P13" t="s">
        <v>17</v>
      </c>
      <c r="Q13" s="2">
        <f>M8-3*M9</f>
        <v>1.3572657998948079</v>
      </c>
      <c r="R13" s="2">
        <f>M8+3*M9</f>
        <v>1.6115120770008204</v>
      </c>
      <c r="S13" s="7" t="str">
        <f>IF(AND(M$11&gt;=Q13,M$11&lt;=R13),"TAK","NIE")</f>
        <v>TAK</v>
      </c>
    </row>
    <row r="14" spans="2:19" x14ac:dyDescent="0.25">
      <c r="B14">
        <v>8</v>
      </c>
      <c r="C14" s="13">
        <v>2.0699999999999998E-3</v>
      </c>
      <c r="D14" s="14">
        <v>1.5499999999999999E-3</v>
      </c>
      <c r="E14" s="14">
        <v>1.2E-4</v>
      </c>
      <c r="F14">
        <f t="shared" si="1"/>
        <v>1.4299999999999998E-3</v>
      </c>
      <c r="G14" s="9">
        <f t="shared" si="0"/>
        <v>8.2656249999998248E-10</v>
      </c>
      <c r="H14">
        <f t="shared" si="2"/>
        <v>1.4475524475524475</v>
      </c>
      <c r="Q14" s="5">
        <f>M8-3*N9</f>
        <v>1.3572657998948079</v>
      </c>
      <c r="R14" s="5">
        <f>M8+3*N9</f>
        <v>1.6115120770008204</v>
      </c>
      <c r="S14" s="8" t="str">
        <f>IF(AND(M$11&gt;=Q14,M$11&lt;=R14),"TAK","NIE")</f>
        <v>TAK</v>
      </c>
    </row>
    <row r="15" spans="2:19" x14ac:dyDescent="0.25">
      <c r="E15" t="s">
        <v>4</v>
      </c>
      <c r="F15">
        <f>AVERAGE(F7:F14)</f>
        <v>1.4012500000000002E-3</v>
      </c>
    </row>
    <row r="16" spans="2:19" x14ac:dyDescent="0.25">
      <c r="E16" t="s">
        <v>5</v>
      </c>
      <c r="F16" s="12">
        <f>SQRT(SUM(G7:G14)/(8*7))</f>
        <v>9.342204542520206E-6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16"/>
  <sheetViews>
    <sheetView workbookViewId="0">
      <selection activeCell="M8" sqref="M8"/>
    </sheetView>
  </sheetViews>
  <sheetFormatPr defaultRowHeight="15" x14ac:dyDescent="0.25"/>
  <cols>
    <col min="1" max="1" width="3" style="20" bestFit="1" customWidth="1"/>
    <col min="2" max="2" width="3.28515625" style="20" customWidth="1"/>
    <col min="3" max="3" width="7.5703125" style="20" customWidth="1"/>
    <col min="4" max="5" width="9.140625" style="20"/>
    <col min="6" max="6" width="11.5703125" style="20" bestFit="1" customWidth="1"/>
    <col min="7" max="7" width="10" style="20" bestFit="1" customWidth="1"/>
    <col min="8" max="10" width="9.140625" style="20"/>
    <col min="11" max="11" width="12" style="20" bestFit="1" customWidth="1"/>
    <col min="12" max="15" width="9.140625" style="20"/>
    <col min="16" max="16" width="12" style="20" bestFit="1" customWidth="1"/>
    <col min="17" max="16384" width="9.140625" style="20"/>
  </cols>
  <sheetData>
    <row r="4" spans="2:19" x14ac:dyDescent="0.25">
      <c r="E4" s="20" t="s">
        <v>22</v>
      </c>
    </row>
    <row r="5" spans="2:19" x14ac:dyDescent="0.25">
      <c r="L5" s="20" t="s">
        <v>6</v>
      </c>
      <c r="M5" s="21">
        <f>Szkło!M5</f>
        <v>2.3062499999999997E-3</v>
      </c>
    </row>
    <row r="6" spans="2:19" x14ac:dyDescent="0.25">
      <c r="B6" s="20" t="s">
        <v>0</v>
      </c>
      <c r="D6" s="20" t="s">
        <v>1</v>
      </c>
      <c r="E6" s="20" t="s">
        <v>2</v>
      </c>
      <c r="F6" s="20" t="s">
        <v>3</v>
      </c>
      <c r="G6" s="22" t="s">
        <v>9</v>
      </c>
      <c r="H6" s="20" t="s">
        <v>8</v>
      </c>
      <c r="L6" s="20" t="s">
        <v>10</v>
      </c>
      <c r="M6" s="24">
        <v>1E-4</v>
      </c>
      <c r="P6" s="16"/>
    </row>
    <row r="7" spans="2:19" x14ac:dyDescent="0.25">
      <c r="B7" s="20">
        <v>1</v>
      </c>
      <c r="C7" s="21"/>
      <c r="D7" s="24">
        <v>2.3700000000000001E-3</v>
      </c>
      <c r="E7" s="24">
        <v>8.4999999999999995E-4</v>
      </c>
      <c r="F7" s="20">
        <f>D7-E7</f>
        <v>1.5200000000000001E-3</v>
      </c>
      <c r="G7" s="22">
        <f>(F7-F$15)^2</f>
        <v>7.5624999999998609E-10</v>
      </c>
      <c r="H7" s="20">
        <f>M$5/F7</f>
        <v>1.5172697368421051</v>
      </c>
      <c r="L7" s="20" t="s">
        <v>7</v>
      </c>
      <c r="M7" s="20">
        <f>M6/SQRT(3)</f>
        <v>5.7735026918962585E-5</v>
      </c>
      <c r="Q7" s="17"/>
      <c r="R7" s="17"/>
      <c r="S7" s="18"/>
    </row>
    <row r="8" spans="2:19" x14ac:dyDescent="0.25">
      <c r="B8" s="20">
        <v>2</v>
      </c>
      <c r="C8" s="21"/>
      <c r="D8" s="24">
        <v>2.4199999999999998E-3</v>
      </c>
      <c r="E8" s="24">
        <v>8.4000000000000003E-4</v>
      </c>
      <c r="F8" s="20">
        <f t="shared" ref="F8:F10" si="0">D8-E8</f>
        <v>1.5799999999999998E-3</v>
      </c>
      <c r="G8" s="22">
        <f>(F8-F$15)^2</f>
        <v>1.0562499999999985E-9</v>
      </c>
      <c r="H8" s="20">
        <f t="shared" ref="H8:H10" si="1">M$5/F8</f>
        <v>1.4596518987341771</v>
      </c>
      <c r="L8" s="20" t="s">
        <v>8</v>
      </c>
      <c r="M8" s="19">
        <f>M5/F15</f>
        <v>1.4903069466882068</v>
      </c>
      <c r="N8" s="19"/>
      <c r="Q8" s="19"/>
      <c r="R8" s="19"/>
      <c r="S8" s="18"/>
    </row>
    <row r="9" spans="2:19" x14ac:dyDescent="0.25">
      <c r="B9" s="20">
        <v>3</v>
      </c>
      <c r="C9" s="21"/>
      <c r="D9" s="24">
        <v>2.3999999999999998E-3</v>
      </c>
      <c r="E9" s="24">
        <v>8.4999999999999995E-4</v>
      </c>
      <c r="F9" s="20">
        <f t="shared" si="0"/>
        <v>1.5499999999999997E-3</v>
      </c>
      <c r="G9" s="22">
        <f>(F9-F$15)^2</f>
        <v>6.2499999999994905E-12</v>
      </c>
      <c r="H9" s="20">
        <f t="shared" si="1"/>
        <v>1.4879032258064517</v>
      </c>
      <c r="L9" s="20" t="s">
        <v>11</v>
      </c>
      <c r="M9" s="19">
        <f>SQRT((1/F15*M7)^2+(M5/(F15^2)*F16)^2)</f>
        <v>3.9202602597998841E-2</v>
      </c>
      <c r="N9" s="19"/>
      <c r="P9" s="16"/>
      <c r="Q9" s="19"/>
      <c r="R9" s="19"/>
      <c r="S9" s="18"/>
    </row>
    <row r="10" spans="2:19" x14ac:dyDescent="0.25">
      <c r="B10" s="20">
        <v>4</v>
      </c>
      <c r="C10" s="21"/>
      <c r="D10" s="24">
        <v>2.4099999999999998E-3</v>
      </c>
      <c r="E10" s="24">
        <v>8.7000000000000001E-4</v>
      </c>
      <c r="F10" s="20">
        <f t="shared" si="0"/>
        <v>1.5399999999999997E-3</v>
      </c>
      <c r="G10" s="22">
        <f>(F10-F$15)^2</f>
        <v>5.6250000000001919E-11</v>
      </c>
      <c r="H10" s="20">
        <f t="shared" si="1"/>
        <v>1.4975649350649352</v>
      </c>
      <c r="M10" s="19"/>
      <c r="N10" s="19"/>
      <c r="Q10" s="17"/>
      <c r="R10" s="17"/>
      <c r="S10" s="18"/>
    </row>
    <row r="11" spans="2:19" x14ac:dyDescent="0.25">
      <c r="C11" s="21"/>
      <c r="D11" s="19"/>
      <c r="E11" s="19"/>
      <c r="G11" s="22"/>
      <c r="M11" s="19"/>
      <c r="N11" s="19"/>
      <c r="Q11" s="19"/>
      <c r="R11" s="19"/>
      <c r="S11" s="18"/>
    </row>
    <row r="12" spans="2:19" x14ac:dyDescent="0.25">
      <c r="C12" s="21"/>
      <c r="D12" s="19"/>
      <c r="E12" s="19"/>
      <c r="G12" s="22"/>
      <c r="Q12" s="19"/>
      <c r="R12" s="19"/>
      <c r="S12" s="18"/>
    </row>
    <row r="13" spans="2:19" x14ac:dyDescent="0.25">
      <c r="C13" s="21"/>
      <c r="D13" s="19"/>
      <c r="E13" s="19"/>
      <c r="G13" s="22"/>
      <c r="Q13" s="19"/>
      <c r="R13" s="19"/>
      <c r="S13" s="18"/>
    </row>
    <row r="14" spans="2:19" x14ac:dyDescent="0.25">
      <c r="C14" s="21"/>
      <c r="D14" s="19"/>
      <c r="E14" s="19"/>
      <c r="G14" s="22"/>
      <c r="Q14" s="19"/>
      <c r="R14" s="19"/>
      <c r="S14" s="18"/>
    </row>
    <row r="15" spans="2:19" x14ac:dyDescent="0.25">
      <c r="E15" s="20" t="s">
        <v>4</v>
      </c>
      <c r="F15" s="20">
        <f>AVERAGE(F7:F10)</f>
        <v>1.5474999999999998E-3</v>
      </c>
    </row>
    <row r="16" spans="2:19" x14ac:dyDescent="0.25">
      <c r="E16" s="20" t="s">
        <v>5</v>
      </c>
      <c r="F16" s="25">
        <f>SQRT(SUM(G7:G10)/(12))</f>
        <v>1.2499999999999953E-5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16"/>
  <sheetViews>
    <sheetView workbookViewId="0">
      <selection activeCell="M6" sqref="M6"/>
    </sheetView>
  </sheetViews>
  <sheetFormatPr defaultRowHeight="15" x14ac:dyDescent="0.25"/>
  <cols>
    <col min="1" max="1" width="3" style="20" bestFit="1" customWidth="1"/>
    <col min="2" max="2" width="3.28515625" style="20" customWidth="1"/>
    <col min="3" max="3" width="7.5703125" style="20" customWidth="1"/>
    <col min="4" max="6" width="9.140625" style="20"/>
    <col min="7" max="7" width="10" style="20" bestFit="1" customWidth="1"/>
    <col min="8" max="10" width="9.140625" style="20"/>
    <col min="11" max="11" width="12" style="20" bestFit="1" customWidth="1"/>
    <col min="12" max="15" width="9.140625" style="20"/>
    <col min="16" max="16" width="12" style="20" bestFit="1" customWidth="1"/>
    <col min="17" max="16384" width="9.140625" style="20"/>
  </cols>
  <sheetData>
    <row r="4" spans="2:20" x14ac:dyDescent="0.25">
      <c r="E4" s="20" t="s">
        <v>23</v>
      </c>
    </row>
    <row r="5" spans="2:20" x14ac:dyDescent="0.25">
      <c r="L5" s="20" t="s">
        <v>6</v>
      </c>
      <c r="M5" s="21">
        <f>Szkło!M5</f>
        <v>2.3062499999999997E-3</v>
      </c>
    </row>
    <row r="6" spans="2:20" x14ac:dyDescent="0.25">
      <c r="B6" s="20" t="s">
        <v>0</v>
      </c>
      <c r="D6" s="20" t="s">
        <v>1</v>
      </c>
      <c r="E6" s="20" t="s">
        <v>2</v>
      </c>
      <c r="F6" s="20" t="s">
        <v>3</v>
      </c>
      <c r="G6" s="22" t="s">
        <v>9</v>
      </c>
      <c r="H6" s="20" t="s">
        <v>8</v>
      </c>
      <c r="L6" s="20" t="s">
        <v>10</v>
      </c>
      <c r="M6" s="24">
        <v>1E-4</v>
      </c>
      <c r="P6" s="16"/>
    </row>
    <row r="7" spans="2:20" x14ac:dyDescent="0.25">
      <c r="B7" s="20">
        <v>1</v>
      </c>
      <c r="C7" s="21"/>
      <c r="D7" s="24">
        <v>2.48E-3</v>
      </c>
      <c r="E7" s="24">
        <v>9.3000000000000005E-4</v>
      </c>
      <c r="F7" s="20">
        <f>D7-E7</f>
        <v>1.5499999999999999E-3</v>
      </c>
      <c r="G7" s="22">
        <f>(F7-F$15)^2</f>
        <v>5.6249999999998668E-11</v>
      </c>
      <c r="H7" s="20">
        <f>M$5/F7</f>
        <v>1.4879032258064515</v>
      </c>
      <c r="L7" s="20" t="s">
        <v>7</v>
      </c>
      <c r="M7" s="20">
        <f>M6/SQRT(3)</f>
        <v>5.7735026918962585E-5</v>
      </c>
      <c r="Q7" s="17"/>
      <c r="R7" s="17"/>
      <c r="S7" s="18"/>
      <c r="T7" s="19"/>
    </row>
    <row r="8" spans="2:20" x14ac:dyDescent="0.25">
      <c r="B8" s="20">
        <v>2</v>
      </c>
      <c r="C8" s="21"/>
      <c r="D8" s="24">
        <v>2.3700000000000001E-3</v>
      </c>
      <c r="E8" s="24">
        <v>8.4000000000000003E-4</v>
      </c>
      <c r="F8" s="20">
        <f t="shared" ref="F8:F10" si="0">D8-E8</f>
        <v>1.5300000000000001E-3</v>
      </c>
      <c r="G8" s="22">
        <f>(F8-F$15)^2</f>
        <v>1.5624999999999812E-10</v>
      </c>
      <c r="H8" s="20">
        <f t="shared" ref="H8:H9" si="1">M$5/F8</f>
        <v>1.5073529411764703</v>
      </c>
      <c r="L8" s="20" t="s">
        <v>8</v>
      </c>
      <c r="M8" s="19">
        <f>M5/F15</f>
        <v>1.4951377633711505</v>
      </c>
      <c r="Q8" s="19"/>
      <c r="R8" s="19"/>
      <c r="S8" s="18"/>
      <c r="T8" s="19"/>
    </row>
    <row r="9" spans="2:20" x14ac:dyDescent="0.25">
      <c r="B9" s="20">
        <v>3</v>
      </c>
      <c r="C9" s="21"/>
      <c r="D9" s="24">
        <v>2.3999999999999998E-3</v>
      </c>
      <c r="E9" s="24">
        <v>8.4999999999999995E-4</v>
      </c>
      <c r="F9" s="20">
        <f t="shared" si="0"/>
        <v>1.5499999999999997E-3</v>
      </c>
      <c r="G9" s="22">
        <f>(F9-F$15)^2</f>
        <v>5.6249999999995418E-11</v>
      </c>
      <c r="H9" s="20">
        <f t="shared" si="1"/>
        <v>1.4879032258064517</v>
      </c>
      <c r="L9" s="20" t="s">
        <v>11</v>
      </c>
      <c r="M9" s="19">
        <f>SQRT((1/F15*M7)^2+(M5/(F15^2)*F16)^2)</f>
        <v>3.7716038512804376E-2</v>
      </c>
      <c r="N9" s="19"/>
      <c r="P9" s="16"/>
      <c r="Q9" s="19"/>
      <c r="R9" s="19"/>
      <c r="S9" s="18"/>
      <c r="T9" s="19"/>
    </row>
    <row r="10" spans="2:20" x14ac:dyDescent="0.25">
      <c r="B10" s="20">
        <v>4</v>
      </c>
      <c r="C10" s="21"/>
      <c r="D10" s="24">
        <v>2.3999999999999998E-3</v>
      </c>
      <c r="E10" s="24">
        <v>8.5999999999999998E-4</v>
      </c>
      <c r="F10" s="20">
        <f t="shared" si="0"/>
        <v>1.5399999999999997E-3</v>
      </c>
      <c r="G10" s="22">
        <f>(F10-F$15)^2</f>
        <v>6.2500000000016594E-12</v>
      </c>
      <c r="H10" s="20">
        <f>M$5/F10</f>
        <v>1.4975649350649352</v>
      </c>
      <c r="Q10" s="17"/>
      <c r="R10" s="17"/>
      <c r="S10" s="18"/>
      <c r="T10" s="19"/>
    </row>
    <row r="11" spans="2:20" x14ac:dyDescent="0.25">
      <c r="C11" s="21"/>
      <c r="D11" s="19"/>
      <c r="E11" s="19"/>
      <c r="G11" s="22"/>
      <c r="Q11" s="19"/>
      <c r="R11" s="19"/>
      <c r="S11" s="18"/>
      <c r="T11" s="19"/>
    </row>
    <row r="12" spans="2:20" x14ac:dyDescent="0.25">
      <c r="C12" s="21"/>
      <c r="D12" s="19"/>
      <c r="E12" s="19"/>
      <c r="G12" s="22"/>
      <c r="Q12" s="19"/>
      <c r="R12" s="19"/>
      <c r="S12" s="18"/>
      <c r="T12" s="19"/>
    </row>
    <row r="13" spans="2:20" x14ac:dyDescent="0.25">
      <c r="C13" s="21"/>
      <c r="D13" s="19"/>
      <c r="E13" s="19"/>
      <c r="G13" s="22"/>
      <c r="Q13" s="19"/>
      <c r="R13" s="19"/>
      <c r="S13" s="18"/>
      <c r="T13" s="19"/>
    </row>
    <row r="14" spans="2:20" x14ac:dyDescent="0.25">
      <c r="C14" s="21"/>
      <c r="D14" s="19"/>
      <c r="E14" s="19"/>
      <c r="G14" s="22"/>
      <c r="Q14" s="19"/>
      <c r="R14" s="19"/>
      <c r="S14" s="18"/>
      <c r="T14" s="19"/>
    </row>
    <row r="15" spans="2:20" x14ac:dyDescent="0.25">
      <c r="E15" s="20" t="s">
        <v>4</v>
      </c>
      <c r="F15" s="20">
        <f>AVERAGE(F7:F10)</f>
        <v>1.5425E-3</v>
      </c>
    </row>
    <row r="16" spans="2:20" x14ac:dyDescent="0.25">
      <c r="E16" s="20" t="s">
        <v>5</v>
      </c>
      <c r="F16" s="20">
        <f>SQRT(SUM(G7:G10)/(12))</f>
        <v>4.7871355387816372E-6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16"/>
  <sheetViews>
    <sheetView workbookViewId="0">
      <selection activeCell="G4" sqref="G4"/>
    </sheetView>
  </sheetViews>
  <sheetFormatPr defaultRowHeight="15" x14ac:dyDescent="0.25"/>
  <cols>
    <col min="1" max="1" width="3" style="19" bestFit="1" customWidth="1"/>
    <col min="2" max="2" width="3.28515625" style="19" customWidth="1"/>
    <col min="3" max="3" width="7.5703125" style="19" customWidth="1"/>
    <col min="4" max="4" width="9.140625" style="19"/>
    <col min="5" max="5" width="11.42578125" style="19" bestFit="1" customWidth="1"/>
    <col min="6" max="6" width="9.140625" style="19"/>
    <col min="7" max="7" width="10" style="19" bestFit="1" customWidth="1"/>
    <col min="8" max="10" width="9.140625" style="19"/>
    <col min="11" max="11" width="12" style="19" bestFit="1" customWidth="1"/>
    <col min="12" max="12" width="10" style="19" bestFit="1" customWidth="1"/>
    <col min="13" max="15" width="9.140625" style="19"/>
    <col min="16" max="16" width="12" style="19" bestFit="1" customWidth="1"/>
    <col min="17" max="16384" width="9.140625" style="19"/>
  </cols>
  <sheetData>
    <row r="4" spans="2:19" x14ac:dyDescent="0.25">
      <c r="E4" s="19" t="s">
        <v>24</v>
      </c>
    </row>
    <row r="5" spans="2:19" x14ac:dyDescent="0.25">
      <c r="L5" s="19" t="s">
        <v>6</v>
      </c>
      <c r="M5" s="26">
        <f>Szkło!M5</f>
        <v>2.3062499999999997E-3</v>
      </c>
    </row>
    <row r="6" spans="2:19" x14ac:dyDescent="0.25">
      <c r="B6" s="19" t="s">
        <v>0</v>
      </c>
      <c r="D6" s="19" t="s">
        <v>1</v>
      </c>
      <c r="E6" s="19" t="s">
        <v>2</v>
      </c>
      <c r="F6" s="19" t="s">
        <v>3</v>
      </c>
      <c r="G6" s="17" t="s">
        <v>9</v>
      </c>
      <c r="H6" s="19" t="s">
        <v>8</v>
      </c>
      <c r="L6" s="19" t="s">
        <v>10</v>
      </c>
      <c r="M6" s="24">
        <v>1E-4</v>
      </c>
      <c r="P6" s="18"/>
    </row>
    <row r="7" spans="2:19" x14ac:dyDescent="0.25">
      <c r="B7" s="19">
        <v>1</v>
      </c>
      <c r="C7" s="26"/>
      <c r="D7" s="24">
        <v>2.4099999999999998E-3</v>
      </c>
      <c r="E7" s="24">
        <v>8.9999999999999998E-4</v>
      </c>
      <c r="F7" s="19">
        <f>D7-E7</f>
        <v>1.5099999999999998E-3</v>
      </c>
      <c r="G7" s="17">
        <f>(F7-F$15)^2</f>
        <v>5.6250000000001919E-11</v>
      </c>
      <c r="H7" s="19">
        <f>M$5/F7</f>
        <v>1.5273178807947019</v>
      </c>
      <c r="L7" s="19" t="s">
        <v>7</v>
      </c>
      <c r="M7" s="19">
        <f>M6/SQRT(3)</f>
        <v>5.7735026918962585E-5</v>
      </c>
      <c r="Q7" s="17"/>
      <c r="R7" s="17"/>
      <c r="S7" s="18"/>
    </row>
    <row r="8" spans="2:19" x14ac:dyDescent="0.25">
      <c r="B8" s="19">
        <v>2</v>
      </c>
      <c r="C8" s="26"/>
      <c r="D8" s="24">
        <v>2.4099999999999998E-3</v>
      </c>
      <c r="E8" s="24">
        <v>9.1E-4</v>
      </c>
      <c r="F8" s="19">
        <f t="shared" ref="F8:F10" si="0">D8-E8</f>
        <v>1.4999999999999998E-3</v>
      </c>
      <c r="G8" s="17">
        <f>(F8-F$15)^2</f>
        <v>3.0625000000000538E-10</v>
      </c>
      <c r="H8" s="19">
        <f t="shared" ref="H8:H10" si="1">M$5/F8</f>
        <v>1.5375000000000001</v>
      </c>
      <c r="L8" s="19" t="s">
        <v>8</v>
      </c>
      <c r="M8" s="19">
        <f>M5/F15</f>
        <v>1.5197693574958813</v>
      </c>
      <c r="S8" s="18"/>
    </row>
    <row r="9" spans="2:19" x14ac:dyDescent="0.25">
      <c r="B9" s="19">
        <v>3</v>
      </c>
      <c r="C9" s="26"/>
      <c r="D9" s="24">
        <v>2.4199999999999998E-3</v>
      </c>
      <c r="E9" s="24">
        <v>9.1E-4</v>
      </c>
      <c r="F9" s="19">
        <f t="shared" si="0"/>
        <v>1.5099999999999998E-3</v>
      </c>
      <c r="G9" s="17">
        <f>(F9-F$15)^2</f>
        <v>5.6250000000001919E-11</v>
      </c>
      <c r="H9" s="19">
        <f t="shared" si="1"/>
        <v>1.5273178807947019</v>
      </c>
      <c r="L9" s="19" t="s">
        <v>11</v>
      </c>
      <c r="M9" s="19">
        <f>SQRT((1/F15*M7)^2+(M5/(F15^2)*F16)^2)</f>
        <v>3.9633241334545169E-2</v>
      </c>
      <c r="P9" s="18"/>
      <c r="S9" s="18"/>
    </row>
    <row r="10" spans="2:19" x14ac:dyDescent="0.25">
      <c r="B10" s="19">
        <v>4</v>
      </c>
      <c r="C10" s="26"/>
      <c r="D10" s="24">
        <v>2.4399999999999999E-3</v>
      </c>
      <c r="E10" s="24">
        <v>8.8999999999999995E-4</v>
      </c>
      <c r="F10" s="19">
        <f t="shared" si="0"/>
        <v>1.5499999999999999E-3</v>
      </c>
      <c r="G10" s="17">
        <f>(F10-F$15)^2</f>
        <v>1.0562499999999985E-9</v>
      </c>
      <c r="H10" s="19">
        <f t="shared" si="1"/>
        <v>1.4879032258064515</v>
      </c>
      <c r="Q10" s="17"/>
      <c r="R10" s="17"/>
      <c r="S10" s="18"/>
    </row>
    <row r="11" spans="2:19" x14ac:dyDescent="0.25">
      <c r="C11" s="26"/>
      <c r="G11" s="17"/>
      <c r="S11" s="18"/>
    </row>
    <row r="12" spans="2:19" x14ac:dyDescent="0.25">
      <c r="C12" s="26"/>
      <c r="G12" s="17"/>
      <c r="S12" s="18"/>
    </row>
    <row r="13" spans="2:19" x14ac:dyDescent="0.25">
      <c r="C13" s="26"/>
      <c r="G13" s="17"/>
      <c r="S13" s="18"/>
    </row>
    <row r="14" spans="2:19" x14ac:dyDescent="0.25">
      <c r="C14" s="26"/>
      <c r="G14" s="17"/>
      <c r="S14" s="18"/>
    </row>
    <row r="15" spans="2:19" x14ac:dyDescent="0.25">
      <c r="E15" s="19" t="s">
        <v>4</v>
      </c>
      <c r="F15" s="19">
        <f>AVERAGE(F7:F10)</f>
        <v>1.5175E-3</v>
      </c>
    </row>
    <row r="16" spans="2:19" x14ac:dyDescent="0.25">
      <c r="E16" s="19" t="s">
        <v>5</v>
      </c>
      <c r="F16" s="19">
        <f>SQRT(SUM(G7:G10)/(12))</f>
        <v>1.1086778913041754E-5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16"/>
  <sheetViews>
    <sheetView zoomScaleNormal="100" workbookViewId="0">
      <selection activeCell="M6" sqref="M6"/>
    </sheetView>
  </sheetViews>
  <sheetFormatPr defaultRowHeight="15" x14ac:dyDescent="0.25"/>
  <cols>
    <col min="1" max="1" width="3" style="20" bestFit="1" customWidth="1"/>
    <col min="2" max="2" width="3.28515625" style="20" customWidth="1"/>
    <col min="3" max="3" width="7.5703125" style="20" customWidth="1"/>
    <col min="4" max="6" width="9.140625" style="20"/>
    <col min="7" max="7" width="10" style="20" bestFit="1" customWidth="1"/>
    <col min="8" max="10" width="9.140625" style="20"/>
    <col min="11" max="11" width="12" style="20" bestFit="1" customWidth="1"/>
    <col min="12" max="15" width="9.140625" style="20"/>
    <col min="16" max="16" width="12" style="20" bestFit="1" customWidth="1"/>
    <col min="17" max="16384" width="9.140625" style="20"/>
  </cols>
  <sheetData>
    <row r="4" spans="2:19" x14ac:dyDescent="0.25">
      <c r="E4" s="20" t="s">
        <v>25</v>
      </c>
    </row>
    <row r="5" spans="2:19" x14ac:dyDescent="0.25">
      <c r="L5" s="20" t="s">
        <v>6</v>
      </c>
      <c r="M5" s="21">
        <f>Szkło!M5</f>
        <v>2.3062499999999997E-3</v>
      </c>
    </row>
    <row r="6" spans="2:19" x14ac:dyDescent="0.25">
      <c r="B6" s="20" t="s">
        <v>0</v>
      </c>
      <c r="D6" s="20" t="s">
        <v>1</v>
      </c>
      <c r="E6" s="20" t="s">
        <v>2</v>
      </c>
      <c r="F6" s="20" t="s">
        <v>3</v>
      </c>
      <c r="G6" s="22" t="s">
        <v>9</v>
      </c>
      <c r="H6" s="20" t="s">
        <v>8</v>
      </c>
      <c r="L6" s="20" t="s">
        <v>10</v>
      </c>
      <c r="M6" s="24">
        <v>1E-4</v>
      </c>
      <c r="P6" s="16"/>
    </row>
    <row r="7" spans="2:19" x14ac:dyDescent="0.25">
      <c r="B7" s="20">
        <v>1</v>
      </c>
      <c r="C7" s="21"/>
      <c r="D7" s="23">
        <v>2.4499999999999999E-3</v>
      </c>
      <c r="E7" s="23">
        <v>8.9999999999999998E-4</v>
      </c>
      <c r="F7" s="20">
        <f>D7-E7</f>
        <v>1.5499999999999999E-3</v>
      </c>
      <c r="G7" s="22">
        <f>(F7-F$15)^2</f>
        <v>2.4999999999997962E-11</v>
      </c>
      <c r="H7" s="20">
        <f>M$5/F7</f>
        <v>1.4879032258064515</v>
      </c>
      <c r="L7" s="20" t="s">
        <v>7</v>
      </c>
      <c r="M7" s="20">
        <f>M6/SQRT(3)</f>
        <v>5.7735026918962585E-5</v>
      </c>
      <c r="Q7" s="17"/>
      <c r="R7" s="17"/>
      <c r="S7" s="18"/>
    </row>
    <row r="8" spans="2:19" x14ac:dyDescent="0.25">
      <c r="B8" s="20">
        <v>2</v>
      </c>
      <c r="C8" s="21"/>
      <c r="D8" s="23">
        <v>2.4499999999999999E-3</v>
      </c>
      <c r="E8" s="23">
        <v>8.8000000000000003E-4</v>
      </c>
      <c r="F8" s="20">
        <f t="shared" ref="F8:F10" si="0">D8-E8</f>
        <v>1.5699999999999998E-3</v>
      </c>
      <c r="G8" s="22">
        <f>(F8-F$15)^2</f>
        <v>2.2500000000000119E-10</v>
      </c>
      <c r="H8" s="20">
        <f t="shared" ref="H8:H10" si="1">M$5/F8</f>
        <v>1.4689490445859872</v>
      </c>
      <c r="L8" s="20" t="s">
        <v>8</v>
      </c>
      <c r="M8" s="19">
        <f>M5/F15</f>
        <v>1.4831189710610932</v>
      </c>
      <c r="N8" s="19"/>
      <c r="Q8" s="19"/>
      <c r="R8" s="19"/>
      <c r="S8" s="18"/>
    </row>
    <row r="9" spans="2:19" x14ac:dyDescent="0.25">
      <c r="B9" s="20">
        <v>3</v>
      </c>
      <c r="C9" s="21"/>
      <c r="D9" s="23">
        <v>2.4299999999999999E-3</v>
      </c>
      <c r="E9" s="23">
        <v>8.7000000000000001E-4</v>
      </c>
      <c r="F9" s="20">
        <f t="shared" si="0"/>
        <v>1.5599999999999998E-3</v>
      </c>
      <c r="G9" s="22">
        <f>(F9-F$15)^2</f>
        <v>2.500000000000013E-11</v>
      </c>
      <c r="H9" s="20">
        <f t="shared" si="1"/>
        <v>1.4783653846153846</v>
      </c>
      <c r="L9" s="20" t="s">
        <v>11</v>
      </c>
      <c r="M9" s="19">
        <f>SQRT((1/F15*M7)^2+(M5/(F15^2)*F16)^2)</f>
        <v>3.7635609048156785E-2</v>
      </c>
      <c r="N9" s="19"/>
      <c r="P9" s="16"/>
      <c r="Q9" s="19"/>
      <c r="R9" s="19"/>
      <c r="S9" s="18"/>
    </row>
    <row r="10" spans="2:19" x14ac:dyDescent="0.25">
      <c r="B10" s="20">
        <v>4</v>
      </c>
      <c r="C10" s="21"/>
      <c r="D10" s="23">
        <v>2.4299999999999999E-3</v>
      </c>
      <c r="E10" s="23">
        <v>8.8999999999999995E-4</v>
      </c>
      <c r="F10" s="20">
        <f t="shared" si="0"/>
        <v>1.5399999999999999E-3</v>
      </c>
      <c r="G10" s="22">
        <f>(F10-F$15)^2</f>
        <v>2.2499999999999467E-10</v>
      </c>
      <c r="H10" s="20">
        <f t="shared" si="1"/>
        <v>1.4975649350649349</v>
      </c>
      <c r="Q10" s="17"/>
      <c r="R10" s="17"/>
      <c r="S10" s="18"/>
    </row>
    <row r="11" spans="2:19" x14ac:dyDescent="0.25">
      <c r="C11" s="21"/>
      <c r="D11" s="19"/>
      <c r="E11" s="19"/>
      <c r="G11" s="22"/>
      <c r="Q11" s="19"/>
      <c r="R11" s="19"/>
      <c r="S11" s="18"/>
    </row>
    <row r="12" spans="2:19" x14ac:dyDescent="0.25">
      <c r="C12" s="21"/>
      <c r="D12" s="19"/>
      <c r="E12" s="19"/>
      <c r="G12" s="22"/>
      <c r="Q12" s="19"/>
      <c r="R12" s="19"/>
      <c r="S12" s="18"/>
    </row>
    <row r="13" spans="2:19" x14ac:dyDescent="0.25">
      <c r="C13" s="21"/>
      <c r="D13" s="19"/>
      <c r="E13" s="19"/>
      <c r="G13" s="22"/>
      <c r="Q13" s="19"/>
      <c r="R13" s="19"/>
      <c r="S13" s="18"/>
    </row>
    <row r="14" spans="2:19" x14ac:dyDescent="0.25">
      <c r="C14" s="21"/>
      <c r="D14" s="19"/>
      <c r="E14" s="19"/>
      <c r="G14" s="22"/>
      <c r="Q14" s="19"/>
      <c r="R14" s="19"/>
      <c r="S14" s="18"/>
    </row>
    <row r="15" spans="2:19" x14ac:dyDescent="0.25">
      <c r="E15" s="20" t="s">
        <v>4</v>
      </c>
      <c r="F15" s="20">
        <f>AVERAGE(F7:F10)</f>
        <v>1.5549999999999997E-3</v>
      </c>
    </row>
    <row r="16" spans="2:19" x14ac:dyDescent="0.25">
      <c r="E16" s="20" t="s">
        <v>5</v>
      </c>
      <c r="F16" s="20">
        <f>SQRT(SUM(G7:G10)/(12))</f>
        <v>6.4549722436789886E-6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Szkło</vt:lpstr>
      <vt:lpstr>Pleksi</vt:lpstr>
      <vt:lpstr>Szkło + filtr czerwony</vt:lpstr>
      <vt:lpstr>Szkło + filtr niebieski</vt:lpstr>
      <vt:lpstr>Szkło + filtr zielony</vt:lpstr>
      <vt:lpstr>Szkło + filtr żółty</vt:lpstr>
    </vt:vector>
  </TitlesOfParts>
  <Company>Sil-art Rycho444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Kowalski Ryszard</dc:creator>
  <cp:lastModifiedBy>Kowalski Ryszard</cp:lastModifiedBy>
  <dcterms:created xsi:type="dcterms:W3CDTF">2012-04-17T08:49:32Z</dcterms:created>
  <dcterms:modified xsi:type="dcterms:W3CDTF">2012-05-20T13:37:13Z</dcterms:modified>
</cp:coreProperties>
</file>