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D35" i="3" l="1"/>
  <c r="D34" i="3"/>
  <c r="D33" i="3"/>
  <c r="D32" i="3"/>
  <c r="D31" i="3"/>
  <c r="D30" i="3"/>
  <c r="D28" i="3"/>
  <c r="D27" i="3"/>
  <c r="D29" i="3"/>
  <c r="J25" i="3"/>
  <c r="D25" i="3"/>
  <c r="B16" i="1"/>
  <c r="K15" i="3"/>
  <c r="K16" i="3"/>
  <c r="K17" i="3"/>
  <c r="K18" i="3"/>
  <c r="K19" i="3"/>
  <c r="K20" i="3"/>
  <c r="K21" i="3"/>
  <c r="K22" i="3"/>
  <c r="K23" i="3"/>
  <c r="K14" i="3"/>
  <c r="E15" i="3"/>
  <c r="E16" i="3"/>
  <c r="E17" i="3"/>
  <c r="E18" i="3"/>
  <c r="E19" i="3"/>
  <c r="E20" i="3"/>
  <c r="E21" i="3"/>
  <c r="E22" i="3"/>
  <c r="E23" i="3"/>
  <c r="E14" i="3"/>
  <c r="J24" i="3" l="1"/>
  <c r="D24" i="3"/>
  <c r="J23" i="3"/>
  <c r="J22" i="3"/>
  <c r="J21" i="3"/>
  <c r="J20" i="3"/>
  <c r="J19" i="3"/>
  <c r="J18" i="3"/>
  <c r="J17" i="3"/>
  <c r="J16" i="3"/>
  <c r="J15" i="3"/>
  <c r="J14" i="3"/>
  <c r="D15" i="3"/>
  <c r="D16" i="3"/>
  <c r="D17" i="3"/>
  <c r="D18" i="3"/>
  <c r="D19" i="3"/>
  <c r="D20" i="3"/>
  <c r="D21" i="3"/>
  <c r="D22" i="3"/>
  <c r="D23" i="3"/>
  <c r="D14" i="3"/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E6" i="1"/>
  <c r="E3" i="1"/>
  <c r="B19" i="1" s="1"/>
  <c r="B20" i="1" s="1"/>
  <c r="B21" i="1" s="1"/>
  <c r="K13" i="1"/>
  <c r="L6" i="1" s="1"/>
  <c r="L3" i="1" l="1"/>
  <c r="I31" i="1"/>
  <c r="I32" i="1" s="1"/>
  <c r="I26" i="1" s="1"/>
  <c r="L12" i="1"/>
  <c r="L9" i="1"/>
  <c r="L7" i="1"/>
  <c r="L11" i="1"/>
  <c r="L10" i="1"/>
  <c r="L8" i="1"/>
  <c r="L4" i="1"/>
  <c r="I16" i="1" s="1"/>
  <c r="I19" i="1" s="1"/>
  <c r="I20" i="1" s="1"/>
  <c r="I21" i="1" s="1"/>
  <c r="L5" i="1"/>
</calcChain>
</file>

<file path=xl/sharedStrings.xml><?xml version="1.0" encoding="utf-8"?>
<sst xmlns="http://schemas.openxmlformats.org/spreadsheetml/2006/main" count="102" uniqueCount="61">
  <si>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</si>
  <si>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</si>
  <si>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</si>
  <si>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</si>
  <si>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</si>
  <si>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</si>
  <si>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</si>
  <si>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</si>
  <si>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</si>
  <si>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</si>
  <si>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</si>
  <si>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</si>
  <si>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</si>
  <si>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</si>
  <si>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</si>
  <si>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</si>
  <si>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</si>
  <si>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</si>
  <si>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</si>
  <si>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</si>
  <si>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</si>
  <si>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</si>
  <si>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</si>
  <si>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</si>
  <si>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</si>
  <si>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</si>
  <si>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</si>
  <si>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</si>
  <si>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</si>
  <si>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</si>
  <si>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</si>
  <si>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</si>
  <si>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</si>
  <si>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</si>
  <si>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</si>
  <si>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</si>
  <si>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</si>
  <si>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</si>
  <si>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</si>
  <si>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</si>
  <si>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</si>
  <si>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</si>
  <si>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</si>
  <si>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</si>
  <si>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</si>
  <si>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</si>
  <si>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</si>
  <si>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</si>
  <si>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</si>
  <si>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</si>
  <si>
    <t>(Ti-Tsr)^2</t>
  </si>
  <si>
    <t>1. Io</t>
  </si>
  <si>
    <t>g=[m/s^2]</t>
  </si>
  <si>
    <t>2.Is</t>
  </si>
  <si>
    <t>3.Is(geom)</t>
  </si>
  <si>
    <t>[kg*m^2]</t>
  </si>
  <si>
    <t>4.niep.A</t>
  </si>
  <si>
    <t>u(l)</t>
  </si>
  <si>
    <t>[kg]</t>
  </si>
  <si>
    <t>[m]</t>
  </si>
  <si>
    <t>u(io)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</si>
</sst>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topLeftCell="A15" zoomScaleNormal="100" workbookViewId="0">
      <selection activeCell="A36" sqref="A36"/>
    </sheetView>
  </sheetViews>
  <sheetFormatPr defaultRowHeight="15" x14ac:dyDescent="0.25"/>
  <cols>
    <col min="1" max="1" width="10.28515625" customWidth="1"/>
    <col min="2" max="2" width="9.5703125" customWidth="1"/>
    <col min="3" max="3" width="11.85546875" customWidth="1"/>
    <col min="4" max="4" width="11.5703125" bestFit="1" customWidth="1"/>
    <col min="9" max="9" width="12.85546875" customWidth="1"/>
    <col min="10" max="10" width="11.5703125" bestFit="1" customWidth="1"/>
  </cols>
  <sheetData>
    <row r="1" spans="1:79" ht="22.5" customHeight="1" x14ac:dyDescent="0.25">
      <c r="A1" s="34" t="s">
        <v>5</v>
      </c>
      <c r="B1" s="35"/>
      <c r="C1" s="36"/>
      <c r="D1" s="19"/>
      <c r="E1" s="19"/>
      <c r="F1" s="19"/>
      <c r="G1" s="34" t="s">
        <v>38</v>
      </c>
      <c r="H1" s="35"/>
      <c r="I1" s="36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</row>
    <row r="2" spans="1:79" ht="17.25" customHeight="1" x14ac:dyDescent="0.25">
      <c r="A2" s="27"/>
      <c r="B2" s="28" t="s">
        <v>32</v>
      </c>
      <c r="C2" s="29" t="s">
        <v>33</v>
      </c>
      <c r="D2" s="19"/>
      <c r="E2" s="19"/>
      <c r="F2" s="19"/>
      <c r="G2" s="27"/>
      <c r="H2" s="28" t="s">
        <v>32</v>
      </c>
      <c r="I2" s="29" t="s">
        <v>33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1:79" x14ac:dyDescent="0.25">
      <c r="A3" s="25" t="s">
        <v>34</v>
      </c>
      <c r="B3" s="21">
        <v>663</v>
      </c>
      <c r="C3" s="22">
        <v>1</v>
      </c>
      <c r="D3" s="19"/>
      <c r="E3" s="19"/>
      <c r="F3" s="19"/>
      <c r="G3" s="25" t="s">
        <v>34</v>
      </c>
      <c r="H3" s="21">
        <v>1360</v>
      </c>
      <c r="I3" s="22">
        <v>1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1:79" x14ac:dyDescent="0.25">
      <c r="A4" s="25" t="s">
        <v>35</v>
      </c>
      <c r="B4" s="21">
        <v>750</v>
      </c>
      <c r="C4" s="22">
        <v>1</v>
      </c>
      <c r="D4" s="19"/>
      <c r="E4" s="19"/>
      <c r="F4" s="19"/>
      <c r="G4" s="25" t="s">
        <v>39</v>
      </c>
      <c r="H4" s="21">
        <v>255.6</v>
      </c>
      <c r="I4" s="22">
        <v>0.1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</row>
    <row r="5" spans="1:79" x14ac:dyDescent="0.25">
      <c r="A5" s="25" t="s">
        <v>36</v>
      </c>
      <c r="B5" s="21">
        <v>100</v>
      </c>
      <c r="C5" s="22">
        <v>1</v>
      </c>
      <c r="D5" s="19"/>
      <c r="E5" s="19"/>
      <c r="F5" s="19"/>
      <c r="G5" s="25" t="s">
        <v>40</v>
      </c>
      <c r="H5" s="21">
        <v>280.39999999999998</v>
      </c>
      <c r="I5" s="22">
        <v>0.1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</row>
    <row r="6" spans="1:79" ht="15.75" thickBot="1" x14ac:dyDescent="0.3">
      <c r="A6" s="26" t="s">
        <v>37</v>
      </c>
      <c r="B6" s="23">
        <v>275</v>
      </c>
      <c r="C6" s="24">
        <v>1</v>
      </c>
      <c r="D6" s="19"/>
      <c r="E6" s="19"/>
      <c r="F6" s="19"/>
      <c r="G6" s="25" t="s">
        <v>41</v>
      </c>
      <c r="H6" s="21">
        <v>127.8</v>
      </c>
      <c r="I6" s="22">
        <v>0.1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spans="1:79" x14ac:dyDescent="0.25">
      <c r="A7" s="19"/>
      <c r="B7" s="19"/>
      <c r="C7" s="19"/>
      <c r="D7" s="19"/>
      <c r="E7" s="19"/>
      <c r="F7" s="19"/>
      <c r="G7" s="25" t="s">
        <v>42</v>
      </c>
      <c r="H7" s="21">
        <v>140.19999999999999</v>
      </c>
      <c r="I7" s="22">
        <v>0.1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spans="1:79" x14ac:dyDescent="0.25">
      <c r="A8" s="19" t="s">
        <v>52</v>
      </c>
      <c r="B8" s="19">
        <v>9.81</v>
      </c>
      <c r="C8" s="19"/>
      <c r="D8" s="19"/>
      <c r="E8" s="19"/>
      <c r="F8" s="19"/>
      <c r="G8" s="25" t="s">
        <v>43</v>
      </c>
      <c r="H8" s="21">
        <v>7.6</v>
      </c>
      <c r="I8" s="22">
        <v>0.1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</row>
    <row r="9" spans="1:79" ht="15.75" thickBot="1" x14ac:dyDescent="0.3">
      <c r="A9" s="19"/>
      <c r="B9" s="19"/>
      <c r="C9" s="19"/>
      <c r="D9" s="19"/>
      <c r="E9" s="19"/>
      <c r="F9" s="19"/>
      <c r="G9" s="26" t="s">
        <v>37</v>
      </c>
      <c r="H9" s="23">
        <v>132.6</v>
      </c>
      <c r="I9" s="24">
        <v>0.1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</row>
    <row r="10" spans="1:79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</row>
    <row r="11" spans="1:79" ht="15.75" thickBo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</row>
    <row r="12" spans="1:79" x14ac:dyDescent="0.25">
      <c r="A12" s="34" t="s">
        <v>5</v>
      </c>
      <c r="B12" s="35"/>
      <c r="C12" s="35"/>
      <c r="D12" s="36"/>
      <c r="E12" s="19"/>
      <c r="F12" s="19"/>
      <c r="G12" s="34" t="s">
        <v>38</v>
      </c>
      <c r="H12" s="35"/>
      <c r="I12" s="35"/>
      <c r="J12" s="36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</row>
    <row r="13" spans="1:79" ht="45" x14ac:dyDescent="0.25">
      <c r="A13" s="33" t="s">
        <v>44</v>
      </c>
      <c r="B13" s="28" t="s">
        <v>45</v>
      </c>
      <c r="C13" s="28" t="s">
        <v>46</v>
      </c>
      <c r="D13" s="29" t="s">
        <v>47</v>
      </c>
      <c r="E13" s="19" t="s">
        <v>50</v>
      </c>
      <c r="F13" s="19"/>
      <c r="G13" s="33" t="s">
        <v>44</v>
      </c>
      <c r="H13" s="28" t="s">
        <v>45</v>
      </c>
      <c r="I13" s="28" t="s">
        <v>46</v>
      </c>
      <c r="J13" s="29" t="s">
        <v>47</v>
      </c>
      <c r="K13" s="19" t="s">
        <v>50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spans="1:79" x14ac:dyDescent="0.25">
      <c r="A14" s="20">
        <v>1</v>
      </c>
      <c r="B14" s="21">
        <v>20</v>
      </c>
      <c r="C14" s="21">
        <v>26.47</v>
      </c>
      <c r="D14" s="22">
        <f>C14/B14</f>
        <v>1.3234999999999999</v>
      </c>
      <c r="E14" s="46">
        <f>(D14-$D$24)^2</f>
        <v>1.5006250000000775E-4</v>
      </c>
      <c r="F14" s="19"/>
      <c r="G14" s="20">
        <v>1</v>
      </c>
      <c r="H14" s="21">
        <v>20</v>
      </c>
      <c r="I14" s="21">
        <v>20.72</v>
      </c>
      <c r="J14" s="22">
        <f>I14/H14</f>
        <v>1.036</v>
      </c>
      <c r="K14" s="46">
        <f>(J14-$J$24)^2</f>
        <v>0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</row>
    <row r="15" spans="1:79" x14ac:dyDescent="0.25">
      <c r="A15" s="20">
        <v>2</v>
      </c>
      <c r="B15" s="21">
        <v>20</v>
      </c>
      <c r="C15" s="21">
        <v>26.84</v>
      </c>
      <c r="D15" s="22">
        <f t="shared" ref="D15:D23" si="0">C15/B15</f>
        <v>1.3420000000000001</v>
      </c>
      <c r="E15" s="46">
        <f t="shared" ref="E15:E23" si="1">(D15-$D$24)^2</f>
        <v>3.9062499999998334E-5</v>
      </c>
      <c r="F15" s="19"/>
      <c r="G15" s="20">
        <v>2</v>
      </c>
      <c r="H15" s="21">
        <v>20</v>
      </c>
      <c r="I15" s="21">
        <v>20.79</v>
      </c>
      <c r="J15" s="22">
        <f t="shared" ref="J15:J23" si="2">I15/H15</f>
        <v>1.0394999999999999</v>
      </c>
      <c r="K15" s="46">
        <f t="shared" ref="K15:K23" si="3">(J15-$J$24)^2</f>
        <v>1.2249999999998856E-5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</row>
    <row r="16" spans="1:79" x14ac:dyDescent="0.25">
      <c r="A16" s="20">
        <v>3</v>
      </c>
      <c r="B16" s="21">
        <v>20</v>
      </c>
      <c r="C16" s="21">
        <v>26.68</v>
      </c>
      <c r="D16" s="22">
        <f t="shared" si="0"/>
        <v>1.3340000000000001</v>
      </c>
      <c r="E16" s="46">
        <f t="shared" si="1"/>
        <v>3.0625000000004912E-6</v>
      </c>
      <c r="F16" s="19"/>
      <c r="G16" s="20">
        <v>3</v>
      </c>
      <c r="H16" s="21">
        <v>20</v>
      </c>
      <c r="I16" s="21">
        <v>20.75</v>
      </c>
      <c r="J16" s="22">
        <f t="shared" si="2"/>
        <v>1.0375000000000001</v>
      </c>
      <c r="K16" s="46">
        <f t="shared" si="3"/>
        <v>2.2500000000001707E-6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</row>
    <row r="17" spans="1:79" x14ac:dyDescent="0.25">
      <c r="A17" s="20">
        <v>4</v>
      </c>
      <c r="B17" s="21">
        <v>20</v>
      </c>
      <c r="C17" s="21">
        <v>26.69</v>
      </c>
      <c r="D17" s="22">
        <f t="shared" si="0"/>
        <v>1.3345</v>
      </c>
      <c r="E17" s="46">
        <f t="shared" si="1"/>
        <v>1.5625000000004886E-6</v>
      </c>
      <c r="F17" s="19"/>
      <c r="G17" s="20">
        <v>4</v>
      </c>
      <c r="H17" s="21">
        <v>20</v>
      </c>
      <c r="I17" s="21">
        <v>20.72</v>
      </c>
      <c r="J17" s="22">
        <f t="shared" si="2"/>
        <v>1.036</v>
      </c>
      <c r="K17" s="46">
        <f t="shared" si="3"/>
        <v>0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</row>
    <row r="18" spans="1:79" x14ac:dyDescent="0.25">
      <c r="A18" s="20">
        <v>5</v>
      </c>
      <c r="B18" s="21">
        <v>20</v>
      </c>
      <c r="C18" s="21">
        <v>26.78</v>
      </c>
      <c r="D18" s="22">
        <f t="shared" si="0"/>
        <v>1.339</v>
      </c>
      <c r="E18" s="46">
        <f t="shared" si="1"/>
        <v>1.0562499999998395E-5</v>
      </c>
      <c r="F18" s="19"/>
      <c r="G18" s="20">
        <v>5</v>
      </c>
      <c r="H18" s="21">
        <v>20</v>
      </c>
      <c r="I18" s="21">
        <v>20.69</v>
      </c>
      <c r="J18" s="22">
        <f t="shared" si="2"/>
        <v>1.0345</v>
      </c>
      <c r="K18" s="46">
        <f t="shared" si="3"/>
        <v>2.2500000000001707E-6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spans="1:79" x14ac:dyDescent="0.25">
      <c r="A19" s="20">
        <v>6</v>
      </c>
      <c r="B19" s="21">
        <v>20</v>
      </c>
      <c r="C19" s="21">
        <v>26.75</v>
      </c>
      <c r="D19" s="22">
        <f t="shared" si="0"/>
        <v>1.3374999999999999</v>
      </c>
      <c r="E19" s="46">
        <f t="shared" si="1"/>
        <v>3.0624999999989369E-6</v>
      </c>
      <c r="F19" s="19"/>
      <c r="G19" s="20">
        <v>6</v>
      </c>
      <c r="H19" s="21">
        <v>20</v>
      </c>
      <c r="I19" s="21">
        <v>20.71</v>
      </c>
      <c r="J19" s="22">
        <f t="shared" si="2"/>
        <v>1.0355000000000001</v>
      </c>
      <c r="K19" s="46">
        <f t="shared" si="3"/>
        <v>2.4999999999994493E-7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spans="1:79" x14ac:dyDescent="0.25">
      <c r="A20" s="20">
        <v>7</v>
      </c>
      <c r="B20" s="21">
        <v>20</v>
      </c>
      <c r="C20" s="21">
        <v>26.75</v>
      </c>
      <c r="D20" s="22">
        <f t="shared" si="0"/>
        <v>1.3374999999999999</v>
      </c>
      <c r="E20" s="46">
        <f t="shared" si="1"/>
        <v>3.0624999999989369E-6</v>
      </c>
      <c r="F20" s="19"/>
      <c r="G20" s="20">
        <v>7</v>
      </c>
      <c r="H20" s="21">
        <v>20</v>
      </c>
      <c r="I20" s="21">
        <v>20.69</v>
      </c>
      <c r="J20" s="22">
        <f t="shared" si="2"/>
        <v>1.0345</v>
      </c>
      <c r="K20" s="46">
        <f t="shared" si="3"/>
        <v>2.2500000000001707E-6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spans="1:79" x14ac:dyDescent="0.25">
      <c r="A21" s="20">
        <v>8</v>
      </c>
      <c r="B21" s="21">
        <v>20</v>
      </c>
      <c r="C21" s="21">
        <v>26.87</v>
      </c>
      <c r="D21" s="22">
        <f t="shared" si="0"/>
        <v>1.3435000000000001</v>
      </c>
      <c r="E21" s="46">
        <f t="shared" si="1"/>
        <v>6.0062499999998817E-5</v>
      </c>
      <c r="F21" s="19"/>
      <c r="G21" s="20">
        <v>8</v>
      </c>
      <c r="H21" s="21">
        <v>20</v>
      </c>
      <c r="I21" s="21">
        <v>20.69</v>
      </c>
      <c r="J21" s="22">
        <f t="shared" si="2"/>
        <v>1.0345</v>
      </c>
      <c r="K21" s="46">
        <f t="shared" si="3"/>
        <v>2.2500000000001707E-6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spans="1:79" x14ac:dyDescent="0.25">
      <c r="A22" s="20">
        <v>9</v>
      </c>
      <c r="B22" s="21">
        <v>20</v>
      </c>
      <c r="C22" s="21">
        <v>26.54</v>
      </c>
      <c r="D22" s="22">
        <f t="shared" si="0"/>
        <v>1.327</v>
      </c>
      <c r="E22" s="46">
        <f t="shared" si="1"/>
        <v>7.6562500000004511E-5</v>
      </c>
      <c r="F22" s="19"/>
      <c r="G22" s="20">
        <v>9</v>
      </c>
      <c r="H22" s="21">
        <v>20</v>
      </c>
      <c r="I22" s="21">
        <v>20.62</v>
      </c>
      <c r="J22" s="22">
        <f t="shared" si="2"/>
        <v>1.0310000000000001</v>
      </c>
      <c r="K22" s="46">
        <f t="shared" si="3"/>
        <v>2.4999999999998934E-5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spans="1:79" x14ac:dyDescent="0.25">
      <c r="A23" s="30">
        <v>10</v>
      </c>
      <c r="B23" s="21">
        <v>20</v>
      </c>
      <c r="C23" s="31">
        <v>26.78</v>
      </c>
      <c r="D23" s="32">
        <f t="shared" si="0"/>
        <v>1.339</v>
      </c>
      <c r="E23" s="46">
        <f t="shared" si="1"/>
        <v>1.0562499999998395E-5</v>
      </c>
      <c r="F23" s="19"/>
      <c r="G23" s="30">
        <v>10</v>
      </c>
      <c r="H23" s="21">
        <v>20</v>
      </c>
      <c r="I23" s="31">
        <v>20.82</v>
      </c>
      <c r="J23" s="32">
        <f t="shared" si="2"/>
        <v>1.0409999999999999</v>
      </c>
      <c r="K23" s="46">
        <f t="shared" si="3"/>
        <v>2.4999999999998934E-5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spans="1:79" x14ac:dyDescent="0.25">
      <c r="A24" s="37" t="s">
        <v>48</v>
      </c>
      <c r="B24" s="38"/>
      <c r="C24" s="39"/>
      <c r="D24" s="22">
        <f>AVERAGE(D14:D23)</f>
        <v>1.3357500000000002</v>
      </c>
      <c r="E24" s="19"/>
      <c r="F24" s="19"/>
      <c r="G24" s="37" t="s">
        <v>48</v>
      </c>
      <c r="H24" s="38"/>
      <c r="I24" s="43"/>
      <c r="J24" s="22">
        <f>AVERAGE(J14:J23)</f>
        <v>1.036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spans="1:79" ht="15.75" thickBot="1" x14ac:dyDescent="0.3">
      <c r="A25" s="40" t="s">
        <v>49</v>
      </c>
      <c r="B25" s="41"/>
      <c r="C25" s="42"/>
      <c r="D25" s="24">
        <f>SQRT((SUM(E14:E23))/(10*9))</f>
        <v>1.9933918609022078E-3</v>
      </c>
      <c r="E25" s="19"/>
      <c r="F25" s="19"/>
      <c r="G25" s="40" t="s">
        <v>49</v>
      </c>
      <c r="H25" s="41"/>
      <c r="I25" s="42"/>
      <c r="J25" s="24">
        <f>SQRT((SUM(K14:K23))/(10*9))</f>
        <v>8.9131613047471259E-4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spans="1:79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79" x14ac:dyDescent="0.25">
      <c r="A27" s="19" t="s">
        <v>51</v>
      </c>
      <c r="B27" s="19" t="s">
        <v>55</v>
      </c>
      <c r="C27" s="19"/>
      <c r="D27" s="19">
        <f>((B3*0.001*$B$8*0.001*B6*D24*D24)/(4*PI()*PI()))</f>
        <v>8.0836194207459286E-2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</row>
    <row r="28" spans="1:79" x14ac:dyDescent="0.25">
      <c r="A28" s="19" t="s">
        <v>53</v>
      </c>
      <c r="B28" s="19"/>
      <c r="C28" s="19"/>
      <c r="D28" s="19">
        <f>(D27-(B3*0.001*B6*B6*0.001*0.001))</f>
        <v>3.0696819207459279E-2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</row>
    <row r="29" spans="1:79" ht="19.5" customHeight="1" x14ac:dyDescent="0.25">
      <c r="A29" s="19" t="s">
        <v>54</v>
      </c>
      <c r="B29" s="19"/>
      <c r="C29" s="19"/>
      <c r="D29" s="19">
        <f>((B3*0.001*B4*B4*0.001*0.001)/(12))</f>
        <v>3.1078125000000002E-2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</row>
    <row r="30" spans="1:79" x14ac:dyDescent="0.25">
      <c r="A30" s="47" t="s">
        <v>56</v>
      </c>
      <c r="B30" s="19" t="s">
        <v>17</v>
      </c>
      <c r="C30" s="19" t="s">
        <v>58</v>
      </c>
      <c r="D30" s="19">
        <f>C3*0.001</f>
        <v>1E-3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</row>
    <row r="31" spans="1:79" x14ac:dyDescent="0.25">
      <c r="A31" s="47"/>
      <c r="B31" s="19" t="s">
        <v>57</v>
      </c>
      <c r="C31" s="19" t="s">
        <v>59</v>
      </c>
      <c r="D31" s="19">
        <f t="shared" ref="D31:D32" si="4">C4*0.001</f>
        <v>1E-3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</row>
    <row r="32" spans="1:79" x14ac:dyDescent="0.25">
      <c r="A32" s="47"/>
      <c r="B32" s="19" t="s">
        <v>19</v>
      </c>
      <c r="C32" s="19" t="s">
        <v>59</v>
      </c>
      <c r="D32" s="19">
        <f>C6*0.001</f>
        <v>1E-3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</row>
    <row r="33" spans="1:79" x14ac:dyDescent="0.25">
      <c r="A33" s="48">
        <v>5</v>
      </c>
      <c r="B33" s="19" t="s">
        <v>27</v>
      </c>
      <c r="C33" s="19"/>
      <c r="D33" s="19">
        <f>SQRT((D30/(B3*0.001))^2+(D32/(B6*0.001))^2+((2*D25)/D24)^2)</f>
        <v>4.9402833245746269E-3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</row>
    <row r="34" spans="1:79" x14ac:dyDescent="0.25">
      <c r="A34" s="48"/>
      <c r="B34" s="19" t="s">
        <v>60</v>
      </c>
      <c r="C34" s="19"/>
      <c r="D34" s="19">
        <f>D33*D27</f>
        <v>3.9935370226518716E-4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spans="1:79" x14ac:dyDescent="0.25">
      <c r="A35" s="48"/>
      <c r="B35" s="19" t="s">
        <v>22</v>
      </c>
      <c r="C35" s="19"/>
      <c r="D35" s="19">
        <f>SQRT(D34^2+(((B6*0.001)^2)*D30)^2+(-2*B6*0.001*B3*0.001*D30)^2)</f>
        <v>5.4605141025173783E-4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spans="1:79" x14ac:dyDescent="0.25">
      <c r="A36" s="4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spans="1:79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spans="1:79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spans="1:79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spans="1:7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spans="1:79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spans="1:79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spans="1:79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spans="1:79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spans="1:79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</row>
    <row r="46" spans="1:79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</row>
    <row r="47" spans="1:79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</row>
    <row r="48" spans="1:79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</row>
    <row r="49" spans="1:79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</row>
    <row r="50" spans="1:79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</row>
    <row r="51" spans="1:79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</row>
    <row r="52" spans="1:79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</row>
    <row r="53" spans="1:79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</row>
    <row r="54" spans="1:79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</row>
    <row r="55" spans="1:79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</row>
    <row r="56" spans="1:79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</row>
    <row r="57" spans="1:79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</row>
    <row r="58" spans="1:79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</row>
    <row r="59" spans="1:79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</row>
    <row r="60" spans="1:79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</row>
    <row r="61" spans="1:79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</row>
    <row r="62" spans="1:79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</row>
    <row r="63" spans="1:79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</row>
    <row r="64" spans="1:79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</row>
    <row r="65" spans="1:79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</row>
    <row r="66" spans="1:79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</row>
    <row r="67" spans="1:79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</row>
    <row r="68" spans="1:79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</row>
    <row r="69" spans="1:79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</row>
    <row r="70" spans="1:79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</row>
    <row r="71" spans="1:79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</row>
    <row r="72" spans="1:79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</row>
    <row r="73" spans="1:79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</row>
    <row r="74" spans="1:79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</row>
    <row r="75" spans="1:79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</row>
    <row r="76" spans="1:79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</row>
    <row r="77" spans="1:79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</row>
    <row r="78" spans="1:79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</row>
    <row r="79" spans="1:79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</row>
    <row r="80" spans="1:79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</row>
    <row r="81" spans="1:79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</row>
    <row r="82" spans="1:79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</row>
    <row r="83" spans="1:79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</row>
    <row r="84" spans="1:79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</row>
    <row r="85" spans="1:79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</row>
    <row r="86" spans="1:79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</row>
    <row r="87" spans="1:79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</row>
    <row r="88" spans="1:79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</row>
    <row r="89" spans="1:79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</row>
    <row r="90" spans="1:79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</row>
    <row r="91" spans="1:79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</row>
    <row r="92" spans="1:79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</row>
    <row r="93" spans="1:79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</row>
    <row r="94" spans="1:79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</row>
    <row r="95" spans="1:79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</row>
    <row r="96" spans="1:79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</row>
    <row r="97" spans="1:79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</row>
    <row r="98" spans="1:79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</row>
    <row r="99" spans="1:79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</row>
    <row r="100" spans="1:79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</row>
    <row r="101" spans="1:79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</row>
    <row r="102" spans="1:79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</row>
    <row r="103" spans="1:79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</row>
    <row r="104" spans="1:79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</row>
    <row r="105" spans="1:79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</row>
    <row r="106" spans="1:79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</row>
    <row r="107" spans="1:79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</row>
    <row r="108" spans="1:79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</row>
    <row r="109" spans="1:79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</row>
    <row r="110" spans="1:79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</row>
    <row r="111" spans="1:79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</row>
    <row r="112" spans="1:79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</row>
    <row r="113" spans="1:79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</row>
    <row r="114" spans="1:79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</row>
    <row r="115" spans="1:79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</row>
    <row r="116" spans="1:79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</row>
    <row r="117" spans="1:79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</row>
    <row r="118" spans="1:79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</row>
    <row r="119" spans="1:79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</row>
    <row r="120" spans="1:79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</row>
    <row r="121" spans="1:79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</row>
    <row r="122" spans="1:79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</row>
    <row r="123" spans="1:79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</row>
    <row r="124" spans="1:79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</row>
    <row r="125" spans="1:79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</row>
    <row r="126" spans="1:79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</row>
    <row r="127" spans="1:79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</row>
    <row r="128" spans="1:79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</row>
    <row r="129" spans="1:79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</row>
    <row r="130" spans="1:79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</row>
    <row r="131" spans="1:79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</row>
    <row r="132" spans="1:79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</row>
    <row r="133" spans="1:79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</row>
    <row r="134" spans="1:79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</row>
    <row r="135" spans="1:79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</row>
    <row r="136" spans="1:79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</row>
    <row r="137" spans="1:79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</row>
    <row r="138" spans="1:79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</row>
    <row r="139" spans="1:79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</row>
    <row r="140" spans="1:79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</row>
    <row r="141" spans="1:79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</row>
    <row r="142" spans="1:79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</row>
    <row r="143" spans="1:79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</row>
    <row r="144" spans="1:79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</row>
    <row r="145" spans="1:79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</row>
    <row r="146" spans="1:79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</row>
    <row r="147" spans="1:79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</row>
    <row r="148" spans="1:79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</row>
    <row r="149" spans="1:79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</row>
    <row r="150" spans="1:79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</row>
    <row r="151" spans="1:79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</row>
    <row r="152" spans="1:79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</row>
    <row r="153" spans="1:79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</row>
    <row r="154" spans="1:79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</row>
    <row r="155" spans="1:79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</row>
    <row r="156" spans="1:79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</row>
    <row r="157" spans="1:79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</row>
    <row r="158" spans="1:79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</row>
    <row r="159" spans="1:79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</row>
    <row r="160" spans="1:79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</row>
    <row r="161" spans="1:79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</row>
    <row r="162" spans="1:79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</row>
    <row r="163" spans="1:79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</row>
    <row r="164" spans="1:79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</row>
    <row r="165" spans="1:79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</row>
    <row r="166" spans="1:79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</row>
    <row r="167" spans="1:79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</row>
    <row r="168" spans="1:79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</row>
    <row r="169" spans="1:79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</row>
    <row r="170" spans="1:79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</row>
    <row r="171" spans="1:79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</row>
    <row r="172" spans="1:79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</row>
    <row r="173" spans="1:79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</row>
    <row r="174" spans="1:79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</row>
    <row r="175" spans="1:79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</row>
    <row r="176" spans="1:79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</row>
    <row r="177" spans="1:79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</row>
    <row r="178" spans="1:79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</row>
    <row r="179" spans="1:79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</row>
    <row r="180" spans="1:79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</row>
    <row r="181" spans="1:79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</row>
    <row r="182" spans="1:79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</row>
    <row r="183" spans="1:79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</row>
    <row r="184" spans="1:79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</row>
    <row r="185" spans="1:79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</row>
    <row r="186" spans="1:79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</row>
    <row r="187" spans="1:79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</row>
    <row r="188" spans="1:79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</row>
    <row r="189" spans="1:79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</row>
    <row r="190" spans="1:79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</row>
    <row r="191" spans="1:79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</row>
    <row r="192" spans="1:79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</row>
    <row r="193" spans="1:79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</row>
    <row r="194" spans="1:79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</row>
    <row r="195" spans="1:79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</row>
    <row r="196" spans="1:79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</row>
    <row r="197" spans="1:79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</row>
    <row r="198" spans="1:79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</row>
    <row r="199" spans="1:79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</row>
    <row r="200" spans="1:79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</row>
    <row r="201" spans="1:79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</row>
    <row r="202" spans="1:79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</row>
    <row r="203" spans="1:79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</row>
    <row r="204" spans="1:79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</row>
    <row r="205" spans="1:79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</row>
    <row r="206" spans="1:79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</row>
    <row r="207" spans="1:79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</row>
    <row r="208" spans="1:79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</row>
    <row r="209" spans="1:79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</row>
    <row r="210" spans="1:79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</row>
    <row r="211" spans="1:79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</row>
    <row r="212" spans="1:79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</row>
    <row r="213" spans="1:79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</row>
    <row r="214" spans="1:79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</row>
    <row r="215" spans="1:79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</row>
    <row r="216" spans="1:79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</row>
    <row r="217" spans="1:79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</row>
    <row r="218" spans="1:79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</row>
    <row r="219" spans="1:79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</row>
    <row r="220" spans="1:79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</row>
    <row r="221" spans="1:79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</row>
    <row r="222" spans="1:79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</row>
    <row r="223" spans="1:79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</row>
    <row r="224" spans="1:79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</row>
    <row r="225" spans="1:79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</row>
    <row r="226" spans="1:79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</row>
    <row r="227" spans="1:79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</row>
    <row r="228" spans="1:79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</row>
    <row r="229" spans="1:79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</row>
    <row r="230" spans="1:79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</row>
    <row r="231" spans="1:79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</row>
    <row r="232" spans="1:79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</row>
    <row r="233" spans="1:79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</row>
    <row r="234" spans="1:79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</row>
    <row r="235" spans="1:79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</row>
    <row r="236" spans="1:79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</row>
    <row r="237" spans="1:79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</row>
    <row r="238" spans="1:79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</row>
    <row r="239" spans="1:79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</row>
    <row r="240" spans="1:79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</row>
    <row r="241" spans="1:79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</row>
    <row r="242" spans="1:79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</row>
    <row r="243" spans="1:79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</row>
    <row r="244" spans="1:79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</row>
    <row r="245" spans="1:79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</row>
    <row r="246" spans="1:79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</row>
    <row r="247" spans="1:79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</row>
    <row r="248" spans="1:79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</row>
    <row r="249" spans="1:79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</row>
    <row r="250" spans="1:79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</row>
    <row r="251" spans="1:79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</row>
    <row r="252" spans="1:79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</row>
    <row r="253" spans="1:79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</row>
    <row r="254" spans="1:79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</row>
    <row r="255" spans="1:79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</row>
    <row r="256" spans="1:79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</row>
    <row r="257" spans="1:69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</row>
    <row r="258" spans="1:69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</row>
    <row r="259" spans="1:69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</row>
    <row r="260" spans="1:69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</row>
    <row r="261" spans="1:69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</row>
    <row r="262" spans="1:69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</row>
    <row r="263" spans="1:69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</row>
    <row r="264" spans="1:69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</row>
    <row r="265" spans="1:69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</row>
    <row r="266" spans="1:69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</row>
    <row r="267" spans="1:69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</row>
    <row r="268" spans="1:69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</row>
    <row r="269" spans="1:69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</row>
    <row r="270" spans="1:69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</row>
    <row r="271" spans="1:69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</row>
    <row r="272" spans="1:69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</row>
    <row r="273" spans="1:69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</row>
    <row r="274" spans="1:69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</row>
    <row r="275" spans="1:69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</row>
    <row r="276" spans="1:69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</row>
    <row r="277" spans="1:69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</row>
    <row r="278" spans="1:69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</row>
    <row r="279" spans="1:69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</row>
    <row r="280" spans="1:69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</row>
    <row r="281" spans="1:69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</row>
    <row r="282" spans="1:69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</row>
    <row r="283" spans="1:69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</row>
    <row r="284" spans="1:69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</row>
    <row r="285" spans="1:69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</row>
    <row r="286" spans="1:69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</row>
    <row r="287" spans="1:69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</row>
    <row r="288" spans="1:69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</row>
    <row r="289" spans="1:69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</row>
    <row r="290" spans="1:69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</row>
    <row r="291" spans="1:69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</row>
    <row r="292" spans="1:69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</row>
    <row r="293" spans="1:69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</row>
    <row r="294" spans="1:69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</row>
    <row r="295" spans="1:69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</row>
    <row r="296" spans="1:69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</row>
    <row r="297" spans="1:69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</row>
    <row r="298" spans="1:69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</row>
    <row r="299" spans="1:69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</row>
    <row r="300" spans="1:69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</row>
    <row r="301" spans="1:69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</row>
    <row r="302" spans="1:69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</row>
    <row r="303" spans="1:69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</row>
    <row r="304" spans="1:69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</row>
    <row r="305" spans="1:69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</row>
    <row r="306" spans="1:69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</row>
    <row r="307" spans="1:69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</row>
    <row r="308" spans="1:69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</row>
    <row r="309" spans="1:69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</row>
    <row r="310" spans="1:69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</row>
    <row r="311" spans="1:69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</row>
    <row r="312" spans="1:69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</row>
    <row r="313" spans="1:69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</row>
    <row r="314" spans="1:69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</row>
    <row r="315" spans="1:69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</row>
    <row r="316" spans="1:69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</row>
    <row r="317" spans="1:69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</row>
    <row r="318" spans="1:69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</row>
    <row r="319" spans="1:69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</row>
    <row r="320" spans="1:69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</row>
    <row r="321" spans="1:69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</row>
    <row r="322" spans="1:69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</row>
    <row r="323" spans="1:69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</row>
    <row r="324" spans="1:69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</row>
    <row r="325" spans="1:69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</row>
    <row r="326" spans="1:69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</row>
    <row r="327" spans="1:69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</row>
    <row r="328" spans="1:69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</row>
    <row r="329" spans="1:69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</row>
    <row r="330" spans="1:69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</row>
    <row r="331" spans="1:69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</row>
    <row r="332" spans="1:69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</row>
    <row r="333" spans="1:69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</row>
    <row r="334" spans="1:69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</row>
    <row r="335" spans="1:69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</row>
    <row r="336" spans="1:69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</row>
    <row r="337" spans="1:69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</row>
    <row r="338" spans="1:69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</row>
    <row r="339" spans="1:69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</row>
    <row r="340" spans="1:69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</row>
    <row r="341" spans="1:69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</row>
    <row r="342" spans="1:69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</row>
    <row r="343" spans="1:69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</row>
    <row r="344" spans="1:69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</row>
    <row r="345" spans="1:69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</row>
    <row r="346" spans="1:69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</row>
    <row r="347" spans="1:69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</row>
    <row r="348" spans="1:69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</row>
    <row r="349" spans="1:69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</row>
    <row r="350" spans="1:69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</row>
    <row r="351" spans="1:69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</row>
    <row r="352" spans="1:69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</row>
    <row r="353" spans="1:69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</row>
    <row r="354" spans="1:69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</row>
    <row r="355" spans="1:69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</row>
    <row r="356" spans="1:69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</row>
    <row r="357" spans="1:69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</row>
    <row r="358" spans="1:69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</row>
    <row r="359" spans="1:69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</row>
    <row r="360" spans="1:69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</row>
    <row r="361" spans="1:69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</row>
    <row r="362" spans="1:69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</row>
    <row r="363" spans="1:69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</row>
    <row r="364" spans="1:69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</row>
    <row r="365" spans="1:69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</row>
    <row r="366" spans="1:69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</row>
    <row r="367" spans="1:69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</row>
    <row r="368" spans="1:69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</row>
    <row r="369" spans="1:69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</row>
    <row r="370" spans="1:69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</row>
    <row r="371" spans="1:69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</row>
    <row r="372" spans="1:69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</row>
    <row r="373" spans="1:69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</row>
    <row r="374" spans="1:69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</row>
    <row r="375" spans="1:69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</row>
    <row r="376" spans="1:69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</row>
    <row r="377" spans="1:69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</row>
    <row r="378" spans="1:69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</row>
    <row r="379" spans="1:69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</row>
    <row r="380" spans="1:69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</row>
    <row r="381" spans="1:69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</row>
    <row r="382" spans="1:69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</row>
    <row r="383" spans="1:69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</row>
    <row r="384" spans="1:69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</row>
    <row r="385" spans="1:69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</row>
    <row r="386" spans="1:69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</row>
    <row r="387" spans="1:69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</row>
    <row r="388" spans="1:69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</row>
    <row r="389" spans="1:69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</row>
    <row r="390" spans="1:69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</row>
    <row r="391" spans="1:69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</row>
    <row r="392" spans="1:69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</row>
    <row r="393" spans="1:69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</row>
    <row r="394" spans="1:69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</row>
    <row r="395" spans="1:69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</row>
    <row r="396" spans="1:69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</row>
    <row r="397" spans="1:69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</row>
    <row r="398" spans="1:69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</row>
    <row r="399" spans="1:69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</row>
    <row r="400" spans="1:69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</row>
    <row r="401" spans="1:69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</row>
    <row r="402" spans="1:69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</row>
    <row r="403" spans="1:69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</row>
    <row r="404" spans="1:69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</row>
    <row r="405" spans="1:69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</row>
    <row r="406" spans="1:69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</row>
    <row r="407" spans="1:69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</row>
    <row r="408" spans="1:69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</row>
    <row r="409" spans="1:69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</row>
    <row r="410" spans="1:69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</row>
    <row r="411" spans="1:69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</row>
    <row r="412" spans="1:69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</row>
    <row r="413" spans="1:69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</row>
    <row r="414" spans="1:69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</row>
    <row r="415" spans="1:69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</row>
    <row r="416" spans="1:69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</row>
    <row r="417" spans="1:69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</row>
  </sheetData>
  <mergeCells count="10">
    <mergeCell ref="A30:A32"/>
    <mergeCell ref="A33:A35"/>
    <mergeCell ref="A1:C1"/>
    <mergeCell ref="G1:I1"/>
    <mergeCell ref="A12:D12"/>
    <mergeCell ref="A24:C24"/>
    <mergeCell ref="A25:C25"/>
    <mergeCell ref="G12:J12"/>
    <mergeCell ref="G24:I24"/>
    <mergeCell ref="G25:I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B21" sqref="B21"/>
    </sheetView>
  </sheetViews>
  <sheetFormatPr defaultRowHeight="15" x14ac:dyDescent="0.25"/>
  <cols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44" t="s">
        <v>5</v>
      </c>
      <c r="B1" s="44"/>
      <c r="C1" s="44"/>
      <c r="D1" s="44"/>
      <c r="F1" s="1"/>
      <c r="G1" s="1"/>
      <c r="H1" s="44" t="s">
        <v>4</v>
      </c>
      <c r="I1" s="44"/>
      <c r="J1" s="44"/>
      <c r="K1" s="44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1">
        <v>26.47</v>
      </c>
      <c r="D3">
        <f>C3/B3</f>
        <v>1.3234999999999999</v>
      </c>
      <c r="E3">
        <f>(D3-D$13)^2</f>
        <v>1.5006250000000775E-4</v>
      </c>
      <c r="H3">
        <v>1</v>
      </c>
      <c r="I3" s="2">
        <v>20</v>
      </c>
      <c r="J3" s="21">
        <v>20.72</v>
      </c>
      <c r="K3">
        <f>J3/I3</f>
        <v>1.036</v>
      </c>
      <c r="L3">
        <f>(K3-K$13)^2</f>
        <v>0</v>
      </c>
    </row>
    <row r="4" spans="1:12" x14ac:dyDescent="0.25">
      <c r="A4">
        <v>2</v>
      </c>
      <c r="B4" s="2">
        <v>20</v>
      </c>
      <c r="C4" s="21">
        <v>26.84</v>
      </c>
      <c r="D4">
        <f t="shared" ref="D4:D12" si="0">C4/B4</f>
        <v>1.3420000000000001</v>
      </c>
      <c r="E4">
        <f t="shared" ref="E4:E12" si="1">(D4-D$13)^2</f>
        <v>3.9062499999998334E-5</v>
      </c>
      <c r="H4">
        <v>2</v>
      </c>
      <c r="I4" s="2">
        <v>20</v>
      </c>
      <c r="J4" s="21">
        <v>20.79</v>
      </c>
      <c r="K4">
        <f t="shared" ref="K4:K12" si="2">J4/I4</f>
        <v>1.0394999999999999</v>
      </c>
      <c r="L4">
        <f t="shared" ref="L4:L12" si="3">(K4-K$13)^2</f>
        <v>1.2249999999998856E-5</v>
      </c>
    </row>
    <row r="5" spans="1:12" x14ac:dyDescent="0.25">
      <c r="A5">
        <v>3</v>
      </c>
      <c r="B5" s="2">
        <v>20</v>
      </c>
      <c r="C5" s="21">
        <v>26.68</v>
      </c>
      <c r="D5">
        <f t="shared" si="0"/>
        <v>1.3340000000000001</v>
      </c>
      <c r="E5">
        <f t="shared" si="1"/>
        <v>3.0625000000004912E-6</v>
      </c>
      <c r="H5">
        <v>3</v>
      </c>
      <c r="I5" s="2">
        <v>20</v>
      </c>
      <c r="J5" s="21">
        <v>20.75</v>
      </c>
      <c r="K5">
        <f t="shared" si="2"/>
        <v>1.0375000000000001</v>
      </c>
      <c r="L5">
        <f t="shared" si="3"/>
        <v>2.2500000000001707E-6</v>
      </c>
    </row>
    <row r="6" spans="1:12" x14ac:dyDescent="0.25">
      <c r="A6">
        <v>4</v>
      </c>
      <c r="B6" s="2">
        <v>20</v>
      </c>
      <c r="C6" s="21">
        <v>26.69</v>
      </c>
      <c r="D6">
        <f t="shared" si="0"/>
        <v>1.3345</v>
      </c>
      <c r="E6">
        <f t="shared" si="1"/>
        <v>1.5625000000004886E-6</v>
      </c>
      <c r="H6">
        <v>4</v>
      </c>
      <c r="I6" s="2">
        <v>20</v>
      </c>
      <c r="J6" s="21">
        <v>20.72</v>
      </c>
      <c r="K6">
        <f t="shared" si="2"/>
        <v>1.036</v>
      </c>
      <c r="L6">
        <f t="shared" si="3"/>
        <v>0</v>
      </c>
    </row>
    <row r="7" spans="1:12" x14ac:dyDescent="0.25">
      <c r="A7">
        <v>5</v>
      </c>
      <c r="B7" s="2">
        <v>20</v>
      </c>
      <c r="C7" s="21">
        <v>26.78</v>
      </c>
      <c r="D7">
        <f t="shared" si="0"/>
        <v>1.339</v>
      </c>
      <c r="E7">
        <f t="shared" si="1"/>
        <v>1.0562499999998395E-5</v>
      </c>
      <c r="H7">
        <v>5</v>
      </c>
      <c r="I7" s="2">
        <v>20</v>
      </c>
      <c r="J7" s="21">
        <v>20.69</v>
      </c>
      <c r="K7">
        <f t="shared" si="2"/>
        <v>1.0345</v>
      </c>
      <c r="L7">
        <f t="shared" si="3"/>
        <v>2.2500000000001707E-6</v>
      </c>
    </row>
    <row r="8" spans="1:12" x14ac:dyDescent="0.25">
      <c r="A8">
        <v>6</v>
      </c>
      <c r="B8" s="2">
        <v>20</v>
      </c>
      <c r="C8" s="21">
        <v>26.75</v>
      </c>
      <c r="D8">
        <f t="shared" si="0"/>
        <v>1.3374999999999999</v>
      </c>
      <c r="E8">
        <f t="shared" si="1"/>
        <v>3.0624999999989369E-6</v>
      </c>
      <c r="H8">
        <v>6</v>
      </c>
      <c r="I8" s="2">
        <v>20</v>
      </c>
      <c r="J8" s="21">
        <v>20.71</v>
      </c>
      <c r="K8">
        <f t="shared" si="2"/>
        <v>1.0355000000000001</v>
      </c>
      <c r="L8">
        <f t="shared" si="3"/>
        <v>2.4999999999994493E-7</v>
      </c>
    </row>
    <row r="9" spans="1:12" x14ac:dyDescent="0.25">
      <c r="A9">
        <v>7</v>
      </c>
      <c r="B9" s="2">
        <v>20</v>
      </c>
      <c r="C9" s="21">
        <v>26.75</v>
      </c>
      <c r="D9">
        <f t="shared" si="0"/>
        <v>1.3374999999999999</v>
      </c>
      <c r="E9">
        <f t="shared" si="1"/>
        <v>3.0624999999989369E-6</v>
      </c>
      <c r="H9">
        <v>7</v>
      </c>
      <c r="I9" s="2">
        <v>20</v>
      </c>
      <c r="J9" s="21">
        <v>20.69</v>
      </c>
      <c r="K9">
        <f t="shared" si="2"/>
        <v>1.0345</v>
      </c>
      <c r="L9">
        <f>(K9-K$13)^2</f>
        <v>2.2500000000001707E-6</v>
      </c>
    </row>
    <row r="10" spans="1:12" x14ac:dyDescent="0.25">
      <c r="A10">
        <v>8</v>
      </c>
      <c r="B10" s="2">
        <v>20</v>
      </c>
      <c r="C10" s="21">
        <v>26.87</v>
      </c>
      <c r="D10">
        <f t="shared" si="0"/>
        <v>1.3435000000000001</v>
      </c>
      <c r="E10">
        <f t="shared" si="1"/>
        <v>6.0062499999998817E-5</v>
      </c>
      <c r="H10">
        <v>8</v>
      </c>
      <c r="I10" s="2">
        <v>20</v>
      </c>
      <c r="J10" s="21">
        <v>20.69</v>
      </c>
      <c r="K10">
        <f t="shared" si="2"/>
        <v>1.0345</v>
      </c>
      <c r="L10">
        <f t="shared" si="3"/>
        <v>2.2500000000001707E-6</v>
      </c>
    </row>
    <row r="11" spans="1:12" x14ac:dyDescent="0.25">
      <c r="A11">
        <v>9</v>
      </c>
      <c r="B11" s="2">
        <v>20</v>
      </c>
      <c r="C11" s="21">
        <v>26.54</v>
      </c>
      <c r="D11">
        <f t="shared" si="0"/>
        <v>1.327</v>
      </c>
      <c r="E11">
        <f t="shared" si="1"/>
        <v>7.6562500000004511E-5</v>
      </c>
      <c r="H11">
        <v>9</v>
      </c>
      <c r="I11" s="2">
        <v>20</v>
      </c>
      <c r="J11" s="21">
        <v>20.62</v>
      </c>
      <c r="K11">
        <f t="shared" si="2"/>
        <v>1.0310000000000001</v>
      </c>
      <c r="L11">
        <f t="shared" si="3"/>
        <v>2.4999999999998934E-5</v>
      </c>
    </row>
    <row r="12" spans="1:12" x14ac:dyDescent="0.25">
      <c r="A12">
        <v>10</v>
      </c>
      <c r="B12" s="2">
        <v>20</v>
      </c>
      <c r="C12" s="31">
        <v>26.78</v>
      </c>
      <c r="D12">
        <f t="shared" si="0"/>
        <v>1.339</v>
      </c>
      <c r="E12">
        <f t="shared" si="1"/>
        <v>1.0562499999998395E-5</v>
      </c>
      <c r="H12">
        <v>10</v>
      </c>
      <c r="I12" s="2">
        <v>20</v>
      </c>
      <c r="J12" s="31">
        <v>20.82</v>
      </c>
      <c r="K12">
        <f t="shared" si="2"/>
        <v>1.0409999999999999</v>
      </c>
      <c r="L12">
        <f t="shared" si="3"/>
        <v>2.4999999999998934E-5</v>
      </c>
    </row>
    <row r="13" spans="1:12" x14ac:dyDescent="0.25">
      <c r="C13" t="s">
        <v>6</v>
      </c>
      <c r="D13">
        <f>AVERAGE(D3:D12)</f>
        <v>1.3357500000000002</v>
      </c>
      <c r="J13" t="s">
        <v>7</v>
      </c>
      <c r="K13">
        <f>AVERAGE(K3:K12)</f>
        <v>1.036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45" t="s">
        <v>31</v>
      </c>
      <c r="E15" s="45"/>
      <c r="F15" s="45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1.9933918609022078E-3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8.9131613047471259E-4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3.2280946449905201E-3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1.7725447319344673E-3</v>
      </c>
    </row>
    <row r="20" spans="1:9" x14ac:dyDescent="0.25">
      <c r="A20" s="6" t="s">
        <v>21</v>
      </c>
      <c r="B20" s="7">
        <f>B19*B31</f>
        <v>3.2342099783327861E-4</v>
      </c>
      <c r="C20" s="7"/>
      <c r="D20" s="7"/>
      <c r="E20" s="7"/>
      <c r="F20" s="7"/>
      <c r="G20" s="7"/>
      <c r="H20" s="7" t="s">
        <v>21</v>
      </c>
      <c r="I20" s="8">
        <f>I19*I31</f>
        <v>9.6324890287822679E-5</v>
      </c>
    </row>
    <row r="21" spans="1:9" x14ac:dyDescent="0.25">
      <c r="A21" s="6" t="s">
        <v>22</v>
      </c>
      <c r="B21" s="7">
        <f>SQRT((B20)^2+(B30^2*B17)^2+(2*B30*B29*B18)^2)</f>
        <v>3.5262005673930092E-4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9.725763605365329E-5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1.6364584151557368E-3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6.0204056018475912E-4</v>
      </c>
    </row>
    <row r="26" spans="1:9" ht="15.75" thickBot="1" x14ac:dyDescent="0.3">
      <c r="A26" s="12" t="s">
        <v>29</v>
      </c>
      <c r="B26" s="13">
        <f>B25*B32</f>
        <v>5.2830855551114567E-5</v>
      </c>
      <c r="C26" s="13"/>
      <c r="D26" s="13"/>
      <c r="E26" s="13"/>
      <c r="F26" s="13"/>
      <c r="G26" s="13"/>
      <c r="H26" s="13" t="s">
        <v>29</v>
      </c>
      <c r="I26" s="14">
        <f>I25*I32</f>
        <v>1.4604295280129249E-5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45" t="s">
        <v>30</v>
      </c>
      <c r="E28" s="45"/>
      <c r="F28" s="45"/>
      <c r="G28" s="4"/>
      <c r="H28" s="4" t="s">
        <v>12</v>
      </c>
      <c r="I28" s="5"/>
    </row>
    <row r="29" spans="1:9" x14ac:dyDescent="0.25">
      <c r="A29" s="6" t="s">
        <v>10</v>
      </c>
      <c r="B29" s="9">
        <v>0.752</v>
      </c>
      <c r="C29" s="7"/>
      <c r="D29" s="7"/>
      <c r="E29" s="7"/>
      <c r="F29" s="7"/>
      <c r="G29" s="7"/>
      <c r="H29" s="7" t="s">
        <v>10</v>
      </c>
      <c r="I29" s="10">
        <v>1.38</v>
      </c>
    </row>
    <row r="30" spans="1:9" x14ac:dyDescent="0.25">
      <c r="A30" s="6" t="s">
        <v>11</v>
      </c>
      <c r="B30" s="9">
        <v>0.30049999999999999</v>
      </c>
      <c r="C30" s="7"/>
      <c r="D30" s="7"/>
      <c r="E30" s="7"/>
      <c r="F30" s="7"/>
      <c r="G30" s="7"/>
      <c r="H30" s="7" t="s">
        <v>11</v>
      </c>
      <c r="I30" s="10">
        <v>0.14765</v>
      </c>
    </row>
    <row r="31" spans="1:9" x14ac:dyDescent="0.25">
      <c r="A31" s="6" t="s">
        <v>9</v>
      </c>
      <c r="B31" s="7">
        <f>B29*9.81*B30*(D13)^2/(2*PI())^2</f>
        <v>0.10018944095557285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5.4342713361427264E-2</v>
      </c>
    </row>
    <row r="32" spans="1:9" x14ac:dyDescent="0.25">
      <c r="A32" s="6" t="s">
        <v>8</v>
      </c>
      <c r="B32" s="17">
        <f>B31-B29*B30^2</f>
        <v>3.2283652955572853E-2</v>
      </c>
      <c r="C32" s="7"/>
      <c r="D32" s="7"/>
      <c r="E32" s="7"/>
      <c r="F32" s="7"/>
      <c r="G32" s="7"/>
      <c r="H32" s="7" t="s">
        <v>8</v>
      </c>
      <c r="I32" s="16">
        <f>I31-I29*I30^2</f>
        <v>2.4257992311427262E-2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0.79900000000000004</v>
      </c>
      <c r="C36" s="7"/>
      <c r="D36" s="7"/>
      <c r="E36" s="7"/>
      <c r="F36" s="7"/>
      <c r="G36" s="7"/>
      <c r="H36" s="7" t="s">
        <v>15</v>
      </c>
      <c r="I36" s="10">
        <v>0.15479999999999999</v>
      </c>
    </row>
    <row r="37" spans="1:9" x14ac:dyDescent="0.25">
      <c r="A37" s="6" t="s">
        <v>8</v>
      </c>
      <c r="B37" s="17">
        <f>1/12*B29*B36^2</f>
        <v>4.0006462666666673E-2</v>
      </c>
      <c r="C37" s="7"/>
      <c r="D37" s="7"/>
      <c r="E37" s="7"/>
      <c r="F37" s="7"/>
      <c r="G37" s="7"/>
      <c r="H37" s="7" t="s">
        <v>16</v>
      </c>
      <c r="I37" s="10">
        <v>0.13980000000000001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6">
        <f>1/2*I29*(I36^2+I37^2)</f>
        <v>3.0019885199999999E-2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5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2016-10-14T22:20:59Z</dcterms:modified>
</cp:coreProperties>
</file>