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wert\OneDrive\Área de Trabalho\"/>
    </mc:Choice>
  </mc:AlternateContent>
  <xr:revisionPtr revIDLastSave="0" documentId="8_{A33F00B9-1675-454A-AF87-0F8566B670CD}" xr6:coauthVersionLast="47" xr6:coauthVersionMax="47" xr10:uidLastSave="{00000000-0000-0000-0000-000000000000}"/>
  <bookViews>
    <workbookView xWindow="-120" yWindow="-120" windowWidth="20730" windowHeight="11160" tabRatio="715" xr2:uid="{00000000-000D-0000-FFFF-FFFF00000000}"/>
  </bookViews>
  <sheets>
    <sheet name="Menu" sheetId="5" r:id="rId1"/>
    <sheet name="Lançar_Receitas" sheetId="4" r:id="rId2"/>
    <sheet name="Lançar_Despesas" sheetId="1" r:id="rId3"/>
    <sheet name="Painel_Fluxo_Caixa" sheetId="2" r:id="rId4"/>
    <sheet name="Investimentos" sheetId="7" r:id="rId5"/>
    <sheet name="Tbl_IOF" sheetId="8" r:id="rId6"/>
    <sheet name="Tbl_IR" sheetId="9" r:id="rId7"/>
  </sheets>
  <definedNames>
    <definedName name="_xlnm._FilterDatabase" localSheetId="2" hidden="1">Lançar_Despesas!$B$2:$J$501</definedName>
    <definedName name="_xlnm._FilterDatabase" localSheetId="1" hidden="1">Lançar_Receitas!$B$2:$J$102</definedName>
    <definedName name="_xlnm._FilterDatabase" localSheetId="5" hidden="1">Tbl_IOF!$A$1:$B$16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E3" i="1"/>
  <c r="E132" i="1"/>
  <c r="E133" i="1"/>
  <c r="G7" i="7"/>
  <c r="G8" i="7"/>
  <c r="F13" i="7" l="1"/>
  <c r="D4" i="4"/>
  <c r="E131" i="1" l="1"/>
  <c r="E130" i="1"/>
  <c r="E129" i="1"/>
  <c r="E128" i="1"/>
  <c r="E127" i="1"/>
  <c r="E126" i="1"/>
  <c r="E125" i="1"/>
  <c r="AJ6" i="4"/>
  <c r="AJ7" i="4"/>
  <c r="AJ8" i="4"/>
  <c r="AJ9" i="4"/>
  <c r="AJ10" i="4"/>
  <c r="AJ4" i="4"/>
  <c r="AJ5" i="4"/>
  <c r="AR15" i="1"/>
  <c r="AR17" i="1"/>
  <c r="AR18" i="1"/>
  <c r="AR19" i="1"/>
  <c r="AR20" i="1"/>
  <c r="AR21" i="1"/>
  <c r="AR22" i="1"/>
  <c r="AR23" i="1"/>
  <c r="AR24" i="1"/>
  <c r="AR25" i="1"/>
  <c r="AR16" i="1"/>
  <c r="AS15" i="1"/>
  <c r="AK3" i="4" s="1"/>
  <c r="AT1" i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123" i="1"/>
  <c r="E124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4" i="4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9" i="7"/>
  <c r="D14" i="7"/>
  <c r="D15" i="7" s="1"/>
  <c r="G9" i="7"/>
  <c r="AK7" i="4" l="1"/>
  <c r="AK6" i="4"/>
  <c r="AK9" i="4"/>
  <c r="AK8" i="4"/>
  <c r="D13" i="7"/>
  <c r="D16" i="7"/>
  <c r="D17" i="7" l="1"/>
  <c r="D18" i="7" s="1"/>
  <c r="D19" i="7"/>
  <c r="D23" i="4" l="1"/>
  <c r="E23" i="4" s="1"/>
  <c r="D27" i="4"/>
  <c r="E27" i="4" s="1"/>
  <c r="D31" i="4"/>
  <c r="E31" i="4" s="1"/>
  <c r="D24" i="4"/>
  <c r="E24" i="4" s="1"/>
  <c r="D28" i="4"/>
  <c r="E28" i="4" s="1"/>
  <c r="D32" i="4"/>
  <c r="E32" i="4" s="1"/>
  <c r="D25" i="4"/>
  <c r="E25" i="4" s="1"/>
  <c r="D29" i="4"/>
  <c r="E29" i="4" s="1"/>
  <c r="D26" i="4"/>
  <c r="E26" i="4" s="1"/>
  <c r="D30" i="4"/>
  <c r="E30" i="4" s="1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J21" i="4" s="1"/>
  <c r="H22" i="4"/>
  <c r="J22" i="4" s="1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J23" i="4"/>
  <c r="H26" i="1" l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J117" i="1" s="1"/>
  <c r="H118" i="1"/>
  <c r="H119" i="1"/>
  <c r="J119" i="1" s="1"/>
  <c r="H120" i="1"/>
  <c r="H121" i="1"/>
  <c r="J121" i="1" s="1"/>
  <c r="H122" i="1"/>
  <c r="J122" i="1" s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J118" i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4" i="1"/>
  <c r="I5" i="1"/>
  <c r="I6" i="1"/>
  <c r="I7" i="1"/>
  <c r="I8" i="1"/>
  <c r="I3" i="1"/>
  <c r="H4" i="1"/>
  <c r="H5" i="1"/>
  <c r="H6" i="1"/>
  <c r="H7" i="1"/>
  <c r="H8" i="1"/>
  <c r="J6" i="1" l="1"/>
  <c r="J10" i="1"/>
  <c r="J14" i="1"/>
  <c r="J22" i="1"/>
  <c r="J38" i="1"/>
  <c r="J114" i="1"/>
  <c r="J15" i="1"/>
  <c r="J486" i="1"/>
  <c r="J422" i="1"/>
  <c r="J354" i="1"/>
  <c r="J270" i="1"/>
  <c r="J208" i="1"/>
  <c r="J50" i="1"/>
  <c r="J489" i="1"/>
  <c r="J481" i="1"/>
  <c r="J477" i="1"/>
  <c r="J469" i="1"/>
  <c r="J465" i="1"/>
  <c r="J461" i="1"/>
  <c r="J457" i="1"/>
  <c r="J453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11" i="1"/>
  <c r="J454" i="1"/>
  <c r="J374" i="1"/>
  <c r="J290" i="1"/>
  <c r="J228" i="1"/>
  <c r="J134" i="1"/>
  <c r="J493" i="1"/>
  <c r="J485" i="1"/>
  <c r="J473" i="1"/>
  <c r="J449" i="1"/>
  <c r="J8" i="1"/>
  <c r="J4" i="1"/>
  <c r="J499" i="1"/>
  <c r="J483" i="1"/>
  <c r="J467" i="1"/>
  <c r="J451" i="1"/>
  <c r="J435" i="1"/>
  <c r="J419" i="1"/>
  <c r="J403" i="1"/>
  <c r="J387" i="1"/>
  <c r="J371" i="1"/>
  <c r="J352" i="1"/>
  <c r="J330" i="1"/>
  <c r="J308" i="1"/>
  <c r="J288" i="1"/>
  <c r="J266" i="1"/>
  <c r="J245" i="1"/>
  <c r="J226" i="1"/>
  <c r="J206" i="1"/>
  <c r="J166" i="1"/>
  <c r="J126" i="1"/>
  <c r="J102" i="1"/>
  <c r="J396" i="1"/>
  <c r="J19" i="1"/>
  <c r="J470" i="1"/>
  <c r="J406" i="1"/>
  <c r="J334" i="1"/>
  <c r="J246" i="1"/>
  <c r="J178" i="1"/>
  <c r="J18" i="1"/>
  <c r="J501" i="1"/>
  <c r="AV24" i="1"/>
  <c r="BD24" i="1"/>
  <c r="BC24" i="1"/>
  <c r="BA24" i="1"/>
  <c r="AS24" i="1"/>
  <c r="AZ24" i="1"/>
  <c r="AT24" i="1"/>
  <c r="BB24" i="1"/>
  <c r="AY24" i="1"/>
  <c r="AX24" i="1"/>
  <c r="AW24" i="1"/>
  <c r="AU24" i="1"/>
  <c r="J7" i="1"/>
  <c r="J16" i="1"/>
  <c r="J20" i="1"/>
  <c r="J24" i="1"/>
  <c r="AV15" i="1"/>
  <c r="AN3" i="4" s="1"/>
  <c r="AZ15" i="1"/>
  <c r="AR3" i="4" s="1"/>
  <c r="BD15" i="1"/>
  <c r="AV3" i="4" s="1"/>
  <c r="AW15" i="1"/>
  <c r="AO3" i="4" s="1"/>
  <c r="BA15" i="1"/>
  <c r="AS3" i="4" s="1"/>
  <c r="AT15" i="1"/>
  <c r="AL3" i="4" s="1"/>
  <c r="AX15" i="1"/>
  <c r="AP3" i="4" s="1"/>
  <c r="BB15" i="1"/>
  <c r="AT3" i="4" s="1"/>
  <c r="AU15" i="1"/>
  <c r="AM3" i="4" s="1"/>
  <c r="AY15" i="1"/>
  <c r="AQ3" i="4" s="1"/>
  <c r="BC15" i="1"/>
  <c r="AU3" i="4" s="1"/>
  <c r="AD3" i="1"/>
  <c r="J5" i="4"/>
  <c r="J13" i="4"/>
  <c r="J17" i="4"/>
  <c r="J29" i="4"/>
  <c r="J34" i="4"/>
  <c r="J38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7" i="4"/>
  <c r="J14" i="4"/>
  <c r="J18" i="4"/>
  <c r="J30" i="4"/>
  <c r="J35" i="4"/>
  <c r="J39" i="4"/>
  <c r="J43" i="4"/>
  <c r="J47" i="4"/>
  <c r="J51" i="4"/>
  <c r="J55" i="4"/>
  <c r="J59" i="4"/>
  <c r="J63" i="4"/>
  <c r="J67" i="4"/>
  <c r="J71" i="4"/>
  <c r="J75" i="4"/>
  <c r="J79" i="4"/>
  <c r="J83" i="4"/>
  <c r="J87" i="4"/>
  <c r="J91" i="4"/>
  <c r="J95" i="4"/>
  <c r="J99" i="4"/>
  <c r="J102" i="4"/>
  <c r="J3" i="4"/>
  <c r="J9" i="4"/>
  <c r="J15" i="4"/>
  <c r="J19" i="4"/>
  <c r="J31" i="4"/>
  <c r="J36" i="4"/>
  <c r="J40" i="4"/>
  <c r="J44" i="4"/>
  <c r="J48" i="4"/>
  <c r="J52" i="4"/>
  <c r="J56" i="4"/>
  <c r="J60" i="4"/>
  <c r="J64" i="4"/>
  <c r="J68" i="4"/>
  <c r="J72" i="4"/>
  <c r="J76" i="4"/>
  <c r="J80" i="4"/>
  <c r="J84" i="4"/>
  <c r="J88" i="4"/>
  <c r="J92" i="4"/>
  <c r="J96" i="4"/>
  <c r="J100" i="4"/>
  <c r="J98" i="4"/>
  <c r="J4" i="4"/>
  <c r="J11" i="4"/>
  <c r="J16" i="4"/>
  <c r="J20" i="4"/>
  <c r="J24" i="4"/>
  <c r="J33" i="4"/>
  <c r="J37" i="4"/>
  <c r="J41" i="4"/>
  <c r="J45" i="4"/>
  <c r="J49" i="4"/>
  <c r="J53" i="4"/>
  <c r="J57" i="4"/>
  <c r="J61" i="4"/>
  <c r="J65" i="4"/>
  <c r="J69" i="4"/>
  <c r="J73" i="4"/>
  <c r="J77" i="4"/>
  <c r="J81" i="4"/>
  <c r="J85" i="4"/>
  <c r="J89" i="4"/>
  <c r="J93" i="4"/>
  <c r="J97" i="4"/>
  <c r="J101" i="4"/>
  <c r="J32" i="4"/>
  <c r="J27" i="4"/>
  <c r="J25" i="4"/>
  <c r="J28" i="4"/>
  <c r="J26" i="4"/>
  <c r="J12" i="4"/>
  <c r="J10" i="4"/>
  <c r="J8" i="4"/>
  <c r="J6" i="4"/>
  <c r="J30" i="1"/>
  <c r="J42" i="1"/>
  <c r="J52" i="1"/>
  <c r="J68" i="1"/>
  <c r="J86" i="1"/>
  <c r="J106" i="1"/>
  <c r="J116" i="1"/>
  <c r="J128" i="1"/>
  <c r="J138" i="1"/>
  <c r="J148" i="1"/>
  <c r="J160" i="1"/>
  <c r="J170" i="1"/>
  <c r="J180" i="1"/>
  <c r="J190" i="1"/>
  <c r="J198" i="1"/>
  <c r="J210" i="1"/>
  <c r="J222" i="1"/>
  <c r="J230" i="1"/>
  <c r="J242" i="1"/>
  <c r="J250" i="1"/>
  <c r="J260" i="1"/>
  <c r="J272" i="1"/>
  <c r="J282" i="1"/>
  <c r="J292" i="1"/>
  <c r="J304" i="1"/>
  <c r="J314" i="1"/>
  <c r="J324" i="1"/>
  <c r="J336" i="1"/>
  <c r="J346" i="1"/>
  <c r="J356" i="1"/>
  <c r="J367" i="1"/>
  <c r="J375" i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358" i="1"/>
  <c r="J386" i="1"/>
  <c r="J402" i="1"/>
  <c r="J418" i="1"/>
  <c r="J434" i="1"/>
  <c r="J450" i="1"/>
  <c r="J466" i="1"/>
  <c r="J482" i="1"/>
  <c r="J498" i="1"/>
  <c r="J9" i="1"/>
  <c r="J17" i="1"/>
  <c r="J25" i="1"/>
  <c r="J48" i="1"/>
  <c r="J80" i="1"/>
  <c r="J112" i="1"/>
  <c r="J132" i="1"/>
  <c r="J144" i="1"/>
  <c r="J164" i="1"/>
  <c r="J182" i="1"/>
  <c r="J34" i="1"/>
  <c r="J46" i="1"/>
  <c r="J53" i="1"/>
  <c r="J78" i="1"/>
  <c r="J90" i="1"/>
  <c r="J110" i="1"/>
  <c r="J130" i="1"/>
  <c r="J142" i="1"/>
  <c r="J150" i="1"/>
  <c r="J162" i="1"/>
  <c r="J174" i="1"/>
  <c r="J181" i="1"/>
  <c r="J192" i="1"/>
  <c r="J202" i="1"/>
  <c r="J212" i="1"/>
  <c r="J224" i="1"/>
  <c r="J234" i="1"/>
  <c r="J244" i="1"/>
  <c r="J254" i="1"/>
  <c r="J262" i="1"/>
  <c r="J274" i="1"/>
  <c r="J286" i="1"/>
  <c r="J294" i="1"/>
  <c r="J306" i="1"/>
  <c r="J318" i="1"/>
  <c r="J326" i="1"/>
  <c r="J338" i="1"/>
  <c r="J350" i="1"/>
  <c r="J370" i="1"/>
  <c r="J378" i="1"/>
  <c r="J394" i="1"/>
  <c r="J410" i="1"/>
  <c r="J426" i="1"/>
  <c r="J442" i="1"/>
  <c r="J458" i="1"/>
  <c r="J474" i="1"/>
  <c r="J490" i="1"/>
  <c r="J5" i="1"/>
  <c r="J13" i="1"/>
  <c r="J21" i="1"/>
  <c r="J36" i="1"/>
  <c r="J64" i="1"/>
  <c r="J98" i="1"/>
  <c r="J154" i="1"/>
  <c r="J176" i="1"/>
  <c r="J194" i="1"/>
  <c r="J494" i="1"/>
  <c r="J478" i="1"/>
  <c r="J462" i="1"/>
  <c r="J446" i="1"/>
  <c r="J430" i="1"/>
  <c r="J414" i="1"/>
  <c r="J398" i="1"/>
  <c r="J382" i="1"/>
  <c r="J366" i="1"/>
  <c r="J342" i="1"/>
  <c r="J322" i="1"/>
  <c r="J302" i="1"/>
  <c r="J278" i="1"/>
  <c r="J258" i="1"/>
  <c r="J240" i="1"/>
  <c r="J218" i="1"/>
  <c r="J196" i="1"/>
  <c r="J158" i="1"/>
  <c r="J82" i="1"/>
  <c r="J26" i="1"/>
  <c r="J23" i="1"/>
  <c r="J438" i="1"/>
  <c r="J390" i="1"/>
  <c r="J310" i="1"/>
  <c r="J497" i="1"/>
  <c r="J12" i="1"/>
  <c r="J491" i="1"/>
  <c r="J475" i="1"/>
  <c r="J459" i="1"/>
  <c r="J443" i="1"/>
  <c r="J427" i="1"/>
  <c r="J411" i="1"/>
  <c r="J395" i="1"/>
  <c r="J379" i="1"/>
  <c r="J362" i="1"/>
  <c r="J340" i="1"/>
  <c r="J320" i="1"/>
  <c r="J298" i="1"/>
  <c r="J276" i="1"/>
  <c r="J256" i="1"/>
  <c r="J238" i="1"/>
  <c r="J214" i="1"/>
  <c r="J186" i="1"/>
  <c r="J146" i="1"/>
  <c r="J66" i="1"/>
  <c r="J369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1" i="1"/>
  <c r="J237" i="1"/>
  <c r="J233" i="1"/>
  <c r="J229" i="1"/>
  <c r="J225" i="1"/>
  <c r="J221" i="1"/>
  <c r="J217" i="1"/>
  <c r="J213" i="1"/>
  <c r="J209" i="1"/>
  <c r="J205" i="1"/>
  <c r="J201" i="1"/>
  <c r="J197" i="1"/>
  <c r="J193" i="1"/>
  <c r="J189" i="1"/>
  <c r="J185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BA20" i="1"/>
  <c r="AY20" i="1"/>
  <c r="AV20" i="1"/>
  <c r="AU20" i="1"/>
  <c r="BC20" i="1"/>
  <c r="AX20" i="1"/>
  <c r="AT20" i="1"/>
  <c r="BD20" i="1"/>
  <c r="AZ20" i="1"/>
  <c r="BB20" i="1"/>
  <c r="AW20" i="1"/>
  <c r="AS20" i="1"/>
  <c r="J49" i="1"/>
  <c r="J45" i="1"/>
  <c r="J41" i="1"/>
  <c r="J392" i="1"/>
  <c r="J388" i="1"/>
  <c r="J384" i="1"/>
  <c r="J380" i="1"/>
  <c r="J376" i="1"/>
  <c r="J372" i="1"/>
  <c r="J368" i="1"/>
  <c r="J364" i="1"/>
  <c r="J360" i="1"/>
  <c r="J496" i="1"/>
  <c r="J488" i="1"/>
  <c r="J480" i="1"/>
  <c r="J476" i="1"/>
  <c r="J468" i="1"/>
  <c r="J460" i="1"/>
  <c r="J452" i="1"/>
  <c r="J444" i="1"/>
  <c r="J436" i="1"/>
  <c r="J428" i="1"/>
  <c r="J420" i="1"/>
  <c r="J412" i="1"/>
  <c r="J408" i="1"/>
  <c r="J400" i="1"/>
  <c r="AU21" i="1"/>
  <c r="AY21" i="1"/>
  <c r="BC21" i="1"/>
  <c r="AX21" i="1"/>
  <c r="BD21" i="1"/>
  <c r="AV21" i="1"/>
  <c r="BA21" i="1"/>
  <c r="AS21" i="1"/>
  <c r="AZ21" i="1"/>
  <c r="AT21" i="1"/>
  <c r="BB21" i="1"/>
  <c r="AW21" i="1"/>
  <c r="J363" i="1"/>
  <c r="J359" i="1"/>
  <c r="J355" i="1"/>
  <c r="J351" i="1"/>
  <c r="J500" i="1"/>
  <c r="J492" i="1"/>
  <c r="J484" i="1"/>
  <c r="J472" i="1"/>
  <c r="J464" i="1"/>
  <c r="J456" i="1"/>
  <c r="J448" i="1"/>
  <c r="J440" i="1"/>
  <c r="J432" i="1"/>
  <c r="J424" i="1"/>
  <c r="J416" i="1"/>
  <c r="J404" i="1"/>
  <c r="AT18" i="1"/>
  <c r="BA18" i="1"/>
  <c r="AV18" i="1"/>
  <c r="AU18" i="1"/>
  <c r="BC18" i="1"/>
  <c r="AX18" i="1"/>
  <c r="AY18" i="1"/>
  <c r="AS18" i="1"/>
  <c r="BD18" i="1"/>
  <c r="BB18" i="1"/>
  <c r="AW18" i="1"/>
  <c r="AZ18" i="1"/>
  <c r="J3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AS25" i="1"/>
  <c r="BD25" i="1"/>
  <c r="AZ25" i="1"/>
  <c r="BC25" i="1"/>
  <c r="AT25" i="1"/>
  <c r="BB25" i="1"/>
  <c r="AW25" i="1"/>
  <c r="BA25" i="1"/>
  <c r="AX25" i="1"/>
  <c r="AV25" i="1"/>
  <c r="AY25" i="1"/>
  <c r="AU25" i="1"/>
  <c r="J63" i="1"/>
  <c r="BB23" i="1"/>
  <c r="AV23" i="1"/>
  <c r="AS23" i="1"/>
  <c r="AZ23" i="1"/>
  <c r="AU23" i="1"/>
  <c r="BC23" i="1"/>
  <c r="BD23" i="1"/>
  <c r="AY23" i="1"/>
  <c r="AT23" i="1"/>
  <c r="AX23" i="1"/>
  <c r="AW23" i="1"/>
  <c r="BA23" i="1"/>
  <c r="J55" i="1"/>
  <c r="J51" i="1"/>
  <c r="J47" i="1"/>
  <c r="J43" i="1"/>
  <c r="J39" i="1"/>
  <c r="J35" i="1"/>
  <c r="J31" i="1"/>
  <c r="J27" i="1"/>
  <c r="J94" i="1"/>
  <c r="J74" i="1"/>
  <c r="J70" i="1"/>
  <c r="J54" i="1"/>
  <c r="J37" i="1"/>
  <c r="J33" i="1"/>
  <c r="J29" i="1"/>
  <c r="J348" i="1"/>
  <c r="J344" i="1"/>
  <c r="J332" i="1"/>
  <c r="J328" i="1"/>
  <c r="J316" i="1"/>
  <c r="J312" i="1"/>
  <c r="J300" i="1"/>
  <c r="J296" i="1"/>
  <c r="J284" i="1"/>
  <c r="J280" i="1"/>
  <c r="J268" i="1"/>
  <c r="J264" i="1"/>
  <c r="J252" i="1"/>
  <c r="J248" i="1"/>
  <c r="J236" i="1"/>
  <c r="J232" i="1"/>
  <c r="J220" i="1"/>
  <c r="J216" i="1"/>
  <c r="J204" i="1"/>
  <c r="J200" i="1"/>
  <c r="J188" i="1"/>
  <c r="J184" i="1"/>
  <c r="J172" i="1"/>
  <c r="J168" i="1"/>
  <c r="J156" i="1"/>
  <c r="J152" i="1"/>
  <c r="J140" i="1"/>
  <c r="J136" i="1"/>
  <c r="J124" i="1"/>
  <c r="J108" i="1"/>
  <c r="J104" i="1"/>
  <c r="J100" i="1"/>
  <c r="J96" i="1"/>
  <c r="J92" i="1"/>
  <c r="J88" i="1"/>
  <c r="J84" i="1"/>
  <c r="J76" i="1"/>
  <c r="J72" i="1"/>
  <c r="AT16" i="1"/>
  <c r="AZ16" i="1"/>
  <c r="BC16" i="1"/>
  <c r="BB16" i="1"/>
  <c r="AY16" i="1"/>
  <c r="AW16" i="1"/>
  <c r="BD16" i="1"/>
  <c r="BA16" i="1"/>
  <c r="AU16" i="1"/>
  <c r="AX16" i="1"/>
  <c r="AS16" i="1"/>
  <c r="AV16" i="1"/>
  <c r="J56" i="1"/>
  <c r="J44" i="1"/>
  <c r="J40" i="1"/>
  <c r="J32" i="1"/>
  <c r="J28" i="1"/>
  <c r="J123" i="1"/>
  <c r="AW19" i="1"/>
  <c r="BD19" i="1"/>
  <c r="AS19" i="1"/>
  <c r="BC19" i="1"/>
  <c r="AZ19" i="1"/>
  <c r="AY19" i="1"/>
  <c r="BA19" i="1"/>
  <c r="BB19" i="1"/>
  <c r="AU19" i="1"/>
  <c r="AX19" i="1"/>
  <c r="AV19" i="1"/>
  <c r="AT19" i="1"/>
  <c r="AS22" i="1"/>
  <c r="BD22" i="1"/>
  <c r="BC22" i="1"/>
  <c r="BB22" i="1"/>
  <c r="BA22" i="1"/>
  <c r="AZ22" i="1"/>
  <c r="AY22" i="1"/>
  <c r="AX22" i="1"/>
  <c r="AW22" i="1"/>
  <c r="AV22" i="1"/>
  <c r="AU22" i="1"/>
  <c r="AT22" i="1"/>
  <c r="J120" i="1"/>
  <c r="BC17" i="1"/>
  <c r="AY17" i="1"/>
  <c r="AU17" i="1"/>
  <c r="BB17" i="1"/>
  <c r="AX17" i="1"/>
  <c r="AT17" i="1"/>
  <c r="AS17" i="1"/>
  <c r="BA17" i="1"/>
  <c r="AW17" i="1"/>
  <c r="BD17" i="1"/>
  <c r="AZ17" i="1"/>
  <c r="AV17" i="1"/>
  <c r="K5" i="2" l="1"/>
  <c r="AQ8" i="1"/>
  <c r="U5" i="2"/>
  <c r="W5" i="2"/>
  <c r="G5" i="2"/>
  <c r="AG7" i="1"/>
  <c r="AQ3" i="1"/>
  <c r="E5" i="2"/>
  <c r="AQ5" i="1"/>
  <c r="AA5" i="2"/>
  <c r="Q5" i="2"/>
  <c r="AG4" i="1"/>
  <c r="AG6" i="1"/>
  <c r="AQ9" i="1"/>
  <c r="Y5" i="2"/>
  <c r="O5" i="2"/>
  <c r="M5" i="2"/>
  <c r="AG8" i="1"/>
  <c r="AQ6" i="1"/>
  <c r="S5" i="2"/>
  <c r="I5" i="2"/>
  <c r="AG5" i="1"/>
  <c r="AQ11" i="1"/>
  <c r="AY26" i="1"/>
  <c r="AM9" i="4"/>
  <c r="AM6" i="4"/>
  <c r="AM10" i="4"/>
  <c r="AM4" i="4"/>
  <c r="AM7" i="4"/>
  <c r="AM8" i="4"/>
  <c r="AM5" i="4"/>
  <c r="AS7" i="4"/>
  <c r="AS8" i="4"/>
  <c r="AS9" i="4"/>
  <c r="AS6" i="4"/>
  <c r="AS10" i="4"/>
  <c r="AS4" i="4"/>
  <c r="AS5" i="4"/>
  <c r="AN6" i="4"/>
  <c r="AN10" i="4"/>
  <c r="AN7" i="4"/>
  <c r="AN8" i="4"/>
  <c r="AN4" i="4"/>
  <c r="AN9" i="4"/>
  <c r="AN5" i="4"/>
  <c r="AC5" i="4"/>
  <c r="AC4" i="4"/>
  <c r="AQ7" i="1"/>
  <c r="AC2" i="4"/>
  <c r="AC8" i="4"/>
  <c r="AC6" i="4"/>
  <c r="AQ10" i="1"/>
  <c r="AQ2" i="1"/>
  <c r="AC7" i="4"/>
  <c r="AQ4" i="1"/>
  <c r="AC3" i="4"/>
  <c r="AT8" i="4"/>
  <c r="AT4" i="4"/>
  <c r="AT9" i="4"/>
  <c r="AT6" i="4"/>
  <c r="AT10" i="4"/>
  <c r="AT7" i="4"/>
  <c r="AT5" i="4"/>
  <c r="AO7" i="4"/>
  <c r="AO8" i="4"/>
  <c r="AO9" i="4"/>
  <c r="AO6" i="4"/>
  <c r="AO10" i="4"/>
  <c r="AO4" i="4"/>
  <c r="AO5" i="4"/>
  <c r="AK4" i="4"/>
  <c r="Y4" i="2"/>
  <c r="O4" i="2"/>
  <c r="AA4" i="2"/>
  <c r="AA6" i="2" s="1"/>
  <c r="Q4" i="2"/>
  <c r="Q6" i="2" s="1"/>
  <c r="G4" i="2"/>
  <c r="S4" i="2"/>
  <c r="M4" i="2"/>
  <c r="I4" i="2"/>
  <c r="E4" i="2"/>
  <c r="K4" i="2"/>
  <c r="W4" i="2"/>
  <c r="U4" i="2"/>
  <c r="U6" i="2" s="1"/>
  <c r="AU9" i="4"/>
  <c r="AU6" i="4"/>
  <c r="AU10" i="4"/>
  <c r="AU4" i="4"/>
  <c r="AU7" i="4"/>
  <c r="AU8" i="4"/>
  <c r="AU5" i="4"/>
  <c r="AP8" i="4"/>
  <c r="AP4" i="4"/>
  <c r="AP9" i="4"/>
  <c r="AP6" i="4"/>
  <c r="AP10" i="4"/>
  <c r="AP7" i="4"/>
  <c r="AP5" i="4"/>
  <c r="AV6" i="4"/>
  <c r="AV10" i="4"/>
  <c r="AV7" i="4"/>
  <c r="AV8" i="4"/>
  <c r="AV4" i="4"/>
  <c r="AV9" i="4"/>
  <c r="AV5" i="4"/>
  <c r="AK5" i="4"/>
  <c r="AK10" i="4"/>
  <c r="AQ9" i="4"/>
  <c r="AQ6" i="4"/>
  <c r="AQ10" i="4"/>
  <c r="AQ4" i="4"/>
  <c r="AQ7" i="4"/>
  <c r="AQ8" i="4"/>
  <c r="AQ5" i="4"/>
  <c r="AL8" i="4"/>
  <c r="AL4" i="4"/>
  <c r="AL9" i="4"/>
  <c r="AL6" i="4"/>
  <c r="AL10" i="4"/>
  <c r="AL7" i="4"/>
  <c r="AL5" i="4"/>
  <c r="AR6" i="4"/>
  <c r="AR10" i="4"/>
  <c r="AR7" i="4"/>
  <c r="AR8" i="4"/>
  <c r="AR4" i="4"/>
  <c r="AR9" i="4"/>
  <c r="AR5" i="4"/>
  <c r="AX26" i="1"/>
  <c r="AW26" i="1"/>
  <c r="BA26" i="1"/>
  <c r="BC26" i="1"/>
  <c r="AS26" i="1"/>
  <c r="AU26" i="1"/>
  <c r="BB26" i="1"/>
  <c r="AZ26" i="1"/>
  <c r="BD26" i="1"/>
  <c r="AT26" i="1"/>
  <c r="AV26" i="1"/>
  <c r="K6" i="2" l="1"/>
  <c r="W6" i="2"/>
  <c r="M6" i="2"/>
  <c r="G6" i="2"/>
  <c r="O6" i="2"/>
  <c r="Y6" i="2"/>
  <c r="AD13" i="4"/>
  <c r="AG9" i="1"/>
  <c r="AH4" i="1" s="1"/>
  <c r="AC5" i="2"/>
  <c r="I6" i="2"/>
  <c r="S6" i="2"/>
  <c r="AK11" i="4"/>
  <c r="AV11" i="4"/>
  <c r="AL11" i="4"/>
  <c r="AN11" i="4"/>
  <c r="AG11" i="1"/>
  <c r="AC4" i="2"/>
  <c r="E6" i="2"/>
  <c r="AQ11" i="4"/>
  <c r="AP11" i="4"/>
  <c r="AS11" i="4"/>
  <c r="AR11" i="4"/>
  <c r="AT11" i="4"/>
  <c r="AU11" i="4"/>
  <c r="AO11" i="4"/>
  <c r="AM11" i="4"/>
  <c r="D90" i="4" l="1"/>
  <c r="E90" i="4" s="1"/>
  <c r="D3" i="4"/>
  <c r="E3" i="4" s="1"/>
  <c r="D67" i="4"/>
  <c r="E67" i="4" s="1"/>
  <c r="D80" i="4"/>
  <c r="E80" i="4" s="1"/>
  <c r="D38" i="4"/>
  <c r="E38" i="4" s="1"/>
  <c r="D100" i="4"/>
  <c r="E100" i="4" s="1"/>
  <c r="D39" i="4"/>
  <c r="E39" i="4" s="1"/>
  <c r="D88" i="4"/>
  <c r="E88" i="4" s="1"/>
  <c r="D62" i="4"/>
  <c r="E62" i="4" s="1"/>
  <c r="D60" i="4"/>
  <c r="E60" i="4" s="1"/>
  <c r="D69" i="4"/>
  <c r="E69" i="4" s="1"/>
  <c r="D98" i="4"/>
  <c r="E98" i="4" s="1"/>
  <c r="D72" i="4"/>
  <c r="E72" i="4" s="1"/>
  <c r="D58" i="4"/>
  <c r="E58" i="4" s="1"/>
  <c r="D45" i="4"/>
  <c r="E45" i="4" s="1"/>
  <c r="D66" i="4"/>
  <c r="E66" i="4" s="1"/>
  <c r="D64" i="4"/>
  <c r="E64" i="4" s="1"/>
  <c r="D97" i="4"/>
  <c r="E97" i="4" s="1"/>
  <c r="D51" i="4"/>
  <c r="E51" i="4" s="1"/>
  <c r="D41" i="4"/>
  <c r="E41" i="4" s="1"/>
  <c r="D102" i="4"/>
  <c r="E102" i="4" s="1"/>
  <c r="D50" i="4"/>
  <c r="E50" i="4" s="1"/>
  <c r="D83" i="4"/>
  <c r="E83" i="4" s="1"/>
  <c r="D76" i="4"/>
  <c r="E76" i="4" s="1"/>
  <c r="D37" i="4"/>
  <c r="E37" i="4" s="1"/>
  <c r="D74" i="4"/>
  <c r="E74" i="4" s="1"/>
  <c r="D46" i="4"/>
  <c r="E46" i="4" s="1"/>
  <c r="D43" i="4"/>
  <c r="E43" i="4" s="1"/>
  <c r="D99" i="4"/>
  <c r="E99" i="4" s="1"/>
  <c r="D92" i="4"/>
  <c r="E92" i="4" s="1"/>
  <c r="D53" i="4"/>
  <c r="E53" i="4" s="1"/>
  <c r="D78" i="4"/>
  <c r="E78" i="4" s="1"/>
  <c r="D34" i="4"/>
  <c r="E34" i="4" s="1"/>
  <c r="D48" i="4"/>
  <c r="E48" i="4" s="1"/>
  <c r="D56" i="4"/>
  <c r="E56" i="4" s="1"/>
  <c r="D96" i="4"/>
  <c r="E96" i="4" s="1"/>
  <c r="D44" i="4"/>
  <c r="E44" i="4" s="1"/>
  <c r="D40" i="4"/>
  <c r="E40" i="4" s="1"/>
  <c r="D84" i="4"/>
  <c r="E84" i="4" s="1"/>
  <c r="D65" i="4"/>
  <c r="E65" i="4" s="1"/>
  <c r="D93" i="4"/>
  <c r="E93" i="4" s="1"/>
  <c r="D89" i="4"/>
  <c r="E89" i="4" s="1"/>
  <c r="D54" i="4"/>
  <c r="E54" i="4" s="1"/>
  <c r="D82" i="4"/>
  <c r="E82" i="4" s="1"/>
  <c r="D63" i="4"/>
  <c r="E63" i="4" s="1"/>
  <c r="D75" i="4"/>
  <c r="E75" i="4" s="1"/>
  <c r="D71" i="4"/>
  <c r="E71" i="4" s="1"/>
  <c r="D52" i="4"/>
  <c r="E52" i="4" s="1"/>
  <c r="D33" i="4"/>
  <c r="E33" i="4" s="1"/>
  <c r="D61" i="4"/>
  <c r="E61" i="4" s="1"/>
  <c r="D57" i="4"/>
  <c r="E57" i="4" s="1"/>
  <c r="D85" i="4"/>
  <c r="E85" i="4" s="1"/>
  <c r="D81" i="4"/>
  <c r="E81" i="4" s="1"/>
  <c r="D86" i="4"/>
  <c r="E86" i="4" s="1"/>
  <c r="D70" i="4"/>
  <c r="E70" i="4" s="1"/>
  <c r="D42" i="4"/>
  <c r="E42" i="4" s="1"/>
  <c r="D35" i="4"/>
  <c r="E35" i="4" s="1"/>
  <c r="D79" i="4"/>
  <c r="E79" i="4" s="1"/>
  <c r="D91" i="4"/>
  <c r="E91" i="4" s="1"/>
  <c r="D87" i="4"/>
  <c r="E87" i="4" s="1"/>
  <c r="D68" i="4"/>
  <c r="E68" i="4" s="1"/>
  <c r="D49" i="4"/>
  <c r="E49" i="4" s="1"/>
  <c r="D77" i="4"/>
  <c r="E77" i="4" s="1"/>
  <c r="D73" i="4"/>
  <c r="E73" i="4" s="1"/>
  <c r="D101" i="4"/>
  <c r="E101" i="4" s="1"/>
  <c r="D94" i="4"/>
  <c r="E94" i="4" s="1"/>
  <c r="D47" i="4"/>
  <c r="E47" i="4" s="1"/>
  <c r="D59" i="4"/>
  <c r="E59" i="4" s="1"/>
  <c r="D55" i="4"/>
  <c r="E55" i="4" s="1"/>
  <c r="D36" i="4"/>
  <c r="E36" i="4" s="1"/>
  <c r="D95" i="4"/>
  <c r="E95" i="4" s="1"/>
  <c r="AH9" i="1"/>
  <c r="AH7" i="1"/>
  <c r="AC6" i="2"/>
  <c r="D7" i="7" s="1"/>
  <c r="AH8" i="1"/>
  <c r="AH5" i="1"/>
  <c r="AH6" i="1"/>
  <c r="AP6" i="2" l="1"/>
  <c r="G14" i="7"/>
  <c r="G15" i="7" s="1"/>
  <c r="G16" i="7" s="1"/>
  <c r="G17" i="7" s="1"/>
  <c r="G18" i="7" s="1"/>
  <c r="AH4" i="7" s="1"/>
  <c r="AH10" i="7" l="1"/>
  <c r="F3" i="7" s="1"/>
  <c r="G13" i="7"/>
  <c r="G19" i="7" s="1"/>
  <c r="AH6" i="7" s="1"/>
  <c r="G20" i="7" l="1"/>
  <c r="AH8" i="7" s="1"/>
  <c r="C22" i="7" s="1"/>
  <c r="H1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Ewerton Nascimento</author>
  </authors>
  <commentList>
    <comment ref="D7" authorId="0" shapeId="0" xr:uid="{A0D852A1-C11E-45B5-89AD-8022002782C8}">
      <text>
        <r>
          <rPr>
            <sz val="9"/>
            <color indexed="81"/>
            <rFont val="Segoe UI"/>
            <charset val="1"/>
          </rPr>
          <t>Valor considerado: saldo acumulado no período (retirado da planilha "Painel_Fluxo_Caixa"). Mas, você pode alterar manualmente.</t>
        </r>
      </text>
    </comment>
    <comment ref="D8" authorId="0" shapeId="0" xr:uid="{9843BD96-C0E2-4719-B6A1-29435FDFB4BA}">
      <text>
        <r>
          <rPr>
            <sz val="9"/>
            <color indexed="81"/>
            <rFont val="Segoe UI"/>
            <charset val="1"/>
          </rPr>
          <t>Insira a data da aplicação e a data de vencimento do título CDB.</t>
        </r>
      </text>
    </comment>
    <comment ref="D10" authorId="0" shapeId="0" xr:uid="{46249760-4DDE-45AB-8F48-E943C919EB32}">
      <text>
        <r>
          <rPr>
            <sz val="9"/>
            <color indexed="81"/>
            <rFont val="Segoe UI"/>
            <charset val="1"/>
          </rPr>
          <t>Altere o percentual de CDI do título.</t>
        </r>
      </text>
    </comment>
    <comment ref="D11" authorId="0" shapeId="0" xr:uid="{EBF87BA8-ECC5-48F8-9F0F-6C5C8F57A999}">
      <text>
        <r>
          <rPr>
            <sz val="9"/>
            <color indexed="81"/>
            <rFont val="Segoe UI"/>
            <charset val="1"/>
          </rPr>
          <t>Use a ferramenta do BCB para consultar o rendimento dos últimos 12 meses do CDI.</t>
        </r>
      </text>
    </comment>
  </commentList>
</comments>
</file>

<file path=xl/sharedStrings.xml><?xml version="1.0" encoding="utf-8"?>
<sst xmlns="http://schemas.openxmlformats.org/spreadsheetml/2006/main" count="539" uniqueCount="169">
  <si>
    <t>Receita</t>
  </si>
  <si>
    <t>Comentário (opcional)</t>
  </si>
  <si>
    <t>Conta</t>
  </si>
  <si>
    <t>Grupo</t>
  </si>
  <si>
    <t>Valor</t>
  </si>
  <si>
    <t>Data</t>
  </si>
  <si>
    <t>Mês</t>
  </si>
  <si>
    <t>Ano</t>
  </si>
  <si>
    <t>Mês abrev</t>
  </si>
  <si>
    <t>Contém fórmulas</t>
  </si>
  <si>
    <t>Salário</t>
  </si>
  <si>
    <t>Aluguel</t>
  </si>
  <si>
    <t>Renda 1</t>
  </si>
  <si>
    <t>Renda Extra</t>
  </si>
  <si>
    <t>Outros</t>
  </si>
  <si>
    <t>Aulas</t>
  </si>
  <si>
    <t xml:space="preserve"> </t>
  </si>
  <si>
    <t>Pensão</t>
  </si>
  <si>
    <t>Renda 2</t>
  </si>
  <si>
    <t>Horas extras</t>
  </si>
  <si>
    <t>13º salário</t>
  </si>
  <si>
    <t>Férias</t>
  </si>
  <si>
    <t>Total</t>
  </si>
  <si>
    <t>Despesa</t>
  </si>
  <si>
    <t>Habitação</t>
  </si>
  <si>
    <t>Alimentação</t>
  </si>
  <si>
    <t>Estácio (4/6)</t>
  </si>
  <si>
    <t>Faculdade</t>
  </si>
  <si>
    <t>Jan</t>
  </si>
  <si>
    <t>Despesas</t>
  </si>
  <si>
    <t>Condomínio</t>
  </si>
  <si>
    <t>Cuidados Pessoais</t>
  </si>
  <si>
    <t>CELPE (out/19)</t>
  </si>
  <si>
    <t>Luz</t>
  </si>
  <si>
    <t>Fev</t>
  </si>
  <si>
    <t>Educação</t>
  </si>
  <si>
    <t>Prestação da casa</t>
  </si>
  <si>
    <t>IFood</t>
  </si>
  <si>
    <t>Restaurantes/bares</t>
  </si>
  <si>
    <t>Mar</t>
  </si>
  <si>
    <t>Energia</t>
  </si>
  <si>
    <t>Seguro da casa</t>
  </si>
  <si>
    <t>Cinépolis</t>
  </si>
  <si>
    <t>Cinema/teatro</t>
  </si>
  <si>
    <t>Abr</t>
  </si>
  <si>
    <t>Diarista</t>
  </si>
  <si>
    <t>Impostos</t>
  </si>
  <si>
    <t>Uber</t>
  </si>
  <si>
    <t>Mai</t>
  </si>
  <si>
    <t>Lazer</t>
  </si>
  <si>
    <t xml:space="preserve">Mensalista </t>
  </si>
  <si>
    <t>Jun</t>
  </si>
  <si>
    <t>Transporte</t>
  </si>
  <si>
    <t>Estácio (3/6)</t>
  </si>
  <si>
    <t>Jul</t>
  </si>
  <si>
    <t>Água</t>
  </si>
  <si>
    <t>Saúde</t>
  </si>
  <si>
    <t>CELPE (set/19)</t>
  </si>
  <si>
    <t>Ago</t>
  </si>
  <si>
    <t>Telefone</t>
  </si>
  <si>
    <t>Set</t>
  </si>
  <si>
    <t>Telefone Celular</t>
  </si>
  <si>
    <t>Vestuário</t>
  </si>
  <si>
    <t>Out</t>
  </si>
  <si>
    <t>Gás</t>
  </si>
  <si>
    <t>Nov</t>
  </si>
  <si>
    <t>Mensalidade TV</t>
  </si>
  <si>
    <t>Dez</t>
  </si>
  <si>
    <t>Internet</t>
  </si>
  <si>
    <t>Estácio (2/6)</t>
  </si>
  <si>
    <t>Prestação do carro</t>
  </si>
  <si>
    <t>CELPE (ago/19)</t>
  </si>
  <si>
    <t>Seguro do carro</t>
  </si>
  <si>
    <t>Estacionamento</t>
  </si>
  <si>
    <t>Metrô</t>
  </si>
  <si>
    <t>Ônibus</t>
  </si>
  <si>
    <t>Combustível</t>
  </si>
  <si>
    <t>Estácio (1/6)</t>
  </si>
  <si>
    <t>CELPE (jul/19)</t>
  </si>
  <si>
    <t>Taxi</t>
  </si>
  <si>
    <t>Seguro saúde</t>
  </si>
  <si>
    <t>Plano de saúde</t>
  </si>
  <si>
    <t>Medicamentos</t>
  </si>
  <si>
    <t>Médico</t>
  </si>
  <si>
    <t>Estácio (6/6)</t>
  </si>
  <si>
    <t>Dentista</t>
  </si>
  <si>
    <t>CELPE (jun/19)</t>
  </si>
  <si>
    <t>Hospital</t>
  </si>
  <si>
    <t>Colégio</t>
  </si>
  <si>
    <t>Curso</t>
  </si>
  <si>
    <t>Material escolar</t>
  </si>
  <si>
    <t>Estácio (5/6)</t>
  </si>
  <si>
    <t>Uniforme</t>
  </si>
  <si>
    <t>CELPE (mai/19)</t>
  </si>
  <si>
    <t>Livros</t>
  </si>
  <si>
    <t>Supermercado</t>
  </si>
  <si>
    <t>Feira</t>
  </si>
  <si>
    <t>Padaria</t>
  </si>
  <si>
    <t>Cabeleireiro</t>
  </si>
  <si>
    <t>Manicure</t>
  </si>
  <si>
    <t>CELPE (abr/19)</t>
  </si>
  <si>
    <t>Esteticista</t>
  </si>
  <si>
    <t>Academia</t>
  </si>
  <si>
    <t>Clube</t>
  </si>
  <si>
    <t>IPTU</t>
  </si>
  <si>
    <t>IPVA</t>
  </si>
  <si>
    <t>Viagens</t>
  </si>
  <si>
    <t>CELPE (mar/19)</t>
  </si>
  <si>
    <t>Shows</t>
  </si>
  <si>
    <t>Roupas</t>
  </si>
  <si>
    <t>Calçados</t>
  </si>
  <si>
    <t>Acessórios</t>
  </si>
  <si>
    <t>CELPE (fev/19)</t>
  </si>
  <si>
    <t>Presentes</t>
  </si>
  <si>
    <t>Seguro de vida</t>
  </si>
  <si>
    <t>CELPE (jan/19)</t>
  </si>
  <si>
    <t>Remédios</t>
  </si>
  <si>
    <t>Carrefour</t>
  </si>
  <si>
    <t>Loja de Roupa</t>
  </si>
  <si>
    <t>Presente</t>
  </si>
  <si>
    <t>Compesa</t>
  </si>
  <si>
    <t>Item/Mês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</si>
  <si>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</si>
  <si>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</si>
  <si>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</si>
  <si>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</si>
  <si>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</si>
  <si>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</si>
  <si>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</si>
  <si>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</si>
  <si>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</si>
  <si>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</si>
  <si>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</si>
  <si>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</si>
  <si>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Selecione Mês</t>
  </si>
  <si>
    <t>Saldo</t>
  </si>
  <si>
    <t>Saldo do Período</t>
  </si>
  <si>
    <t>Acima da média</t>
  </si>
  <si>
    <t>Dados: CDB</t>
  </si>
  <si>
    <t>Poupança</t>
  </si>
  <si>
    <t>Valor Aplicação</t>
  </si>
  <si>
    <t>Poupança Hoje a.a.</t>
  </si>
  <si>
    <t>Data de aplicação (hoje)</t>
  </si>
  <si>
    <t>Taxa bruta a.m.</t>
  </si>
  <si>
    <t>Vencimento</t>
  </si>
  <si>
    <t>Taxa bruta a.d.</t>
  </si>
  <si>
    <t>Percentual CDI a.a.</t>
  </si>
  <si>
    <t>IR</t>
  </si>
  <si>
    <t>Isento</t>
  </si>
  <si>
    <t>Taxa CDI a.a.</t>
  </si>
  <si>
    <t>Outros dados: CDB</t>
  </si>
  <si>
    <t>Resultado</t>
  </si>
  <si>
    <t>Prazo dias</t>
  </si>
  <si>
    <t>Taxa bruta a.a.</t>
  </si>
  <si>
    <t>Rentabilidade Bruta</t>
  </si>
  <si>
    <t>IOF</t>
  </si>
  <si>
    <t>Incide IOF?</t>
  </si>
  <si>
    <t>Rentabilidade Líquida</t>
  </si>
  <si>
    <t>Percentual IOF</t>
  </si>
  <si>
    <t>Resgate CDB</t>
  </si>
  <si>
    <t>alíquota IR</t>
  </si>
  <si>
    <t>Resgate Poupança</t>
  </si>
  <si>
    <t>Delta</t>
  </si>
  <si>
    <t>Prazo (dias corridos)</t>
  </si>
  <si>
    <t>% do IOF sobre o rendimento</t>
  </si>
  <si>
    <t>De</t>
  </si>
  <si>
    <t>Até</t>
  </si>
  <si>
    <t>%</t>
  </si>
  <si>
    <t>%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</si>
</sst>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0_ ;\-0\ "/>
    <numFmt numFmtId="166" formatCode="0.0%"/>
    <numFmt numFmtId="167" formatCode="0.0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5F5F5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color rgb="FFFFFFFF"/>
      <name val="Arial"/>
      <family val="2"/>
    </font>
    <font>
      <sz val="8"/>
      <color rgb="FF818181"/>
      <name val="Arial"/>
      <family val="2"/>
    </font>
    <font>
      <sz val="10"/>
      <name val="Myriad Pro"/>
    </font>
    <font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Segoe UI"/>
      <charset val="1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CBDC6"/>
        <bgColor indexed="64"/>
      </patternFill>
    </fill>
    <fill>
      <patternFill patternType="solid">
        <fgColor rgb="FF1BBC9B"/>
        <bgColor indexed="64"/>
      </patternFill>
    </fill>
    <fill>
      <patternFill patternType="solid">
        <fgColor rgb="FF687F9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12" fillId="10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0" fontId="0" fillId="0" borderId="16" xfId="0" applyBorder="1"/>
    <xf numFmtId="10" fontId="0" fillId="0" borderId="16" xfId="3" applyNumberFormat="1" applyFont="1" applyBorder="1"/>
    <xf numFmtId="0" fontId="3" fillId="13" borderId="19" xfId="0" applyFont="1" applyFill="1" applyBorder="1"/>
    <xf numFmtId="0" fontId="3" fillId="13" borderId="20" xfId="0" applyFont="1" applyFill="1" applyBorder="1"/>
    <xf numFmtId="0" fontId="3" fillId="13" borderId="21" xfId="0" applyFont="1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6" fontId="0" fillId="3" borderId="21" xfId="3" applyNumberFormat="1" applyFont="1" applyFill="1" applyBorder="1" applyAlignment="1">
      <alignment horizontal="center"/>
    </xf>
    <xf numFmtId="166" fontId="0" fillId="0" borderId="21" xfId="3" applyNumberFormat="1" applyFont="1" applyBorder="1" applyAlignment="1">
      <alignment horizontal="center"/>
    </xf>
    <xf numFmtId="166" fontId="0" fillId="0" borderId="24" xfId="3" applyNumberFormat="1" applyFont="1" applyBorder="1" applyAlignment="1">
      <alignment horizontal="center"/>
    </xf>
    <xf numFmtId="0" fontId="0" fillId="0" borderId="0" xfId="0" applyProtection="1">
      <protection locked="0"/>
    </xf>
    <xf numFmtId="0" fontId="2" fillId="0" borderId="13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8" borderId="4" xfId="0" applyFont="1" applyFill="1" applyBorder="1" applyProtection="1">
      <protection locked="0"/>
    </xf>
    <xf numFmtId="44" fontId="2" fillId="0" borderId="4" xfId="2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8" borderId="4" xfId="0" applyFont="1" applyFill="1" applyBorder="1" applyAlignment="1" applyProtection="1">
      <alignment horizontal="center"/>
      <protection locked="0"/>
    </xf>
    <xf numFmtId="0" fontId="2" fillId="8" borderId="5" xfId="0" applyFont="1" applyFill="1" applyBorder="1" applyAlignment="1" applyProtection="1">
      <alignment horizontal="center"/>
      <protection locked="0"/>
    </xf>
    <xf numFmtId="0" fontId="2" fillId="8" borderId="6" xfId="0" applyFont="1" applyFill="1" applyBorder="1" applyAlignment="1" applyProtection="1">
      <alignment horizontal="center"/>
      <protection locked="0"/>
    </xf>
    <xf numFmtId="0" fontId="0" fillId="8" borderId="0" xfId="0" applyFill="1" applyProtection="1">
      <protection locked="0"/>
    </xf>
    <xf numFmtId="4" fontId="0" fillId="0" borderId="0" xfId="0" applyNumberFormat="1" applyProtection="1">
      <protection locked="0"/>
    </xf>
    <xf numFmtId="0" fontId="0" fillId="2" borderId="14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2" xfId="0" applyFill="1" applyBorder="1" applyProtection="1">
      <protection locked="0"/>
    </xf>
    <xf numFmtId="44" fontId="0" fillId="2" borderId="2" xfId="2" applyFon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8" fillId="5" borderId="0" xfId="0" applyFont="1" applyFill="1" applyProtection="1">
      <protection locked="0"/>
    </xf>
    <xf numFmtId="0" fontId="8" fillId="5" borderId="0" xfId="0" applyFont="1" applyFill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" xfId="0" applyBorder="1" applyProtection="1">
      <protection locked="0"/>
    </xf>
    <xf numFmtId="44" fontId="0" fillId="0" borderId="2" xfId="2" applyFont="1" applyBorder="1" applyProtection="1">
      <protection locked="0"/>
    </xf>
    <xf numFmtId="14" fontId="0" fillId="0" borderId="2" xfId="0" applyNumberFormat="1" applyBorder="1" applyProtection="1">
      <protection locked="0"/>
    </xf>
    <xf numFmtId="0" fontId="5" fillId="0" borderId="0" xfId="0" applyFont="1" applyProtection="1">
      <protection locked="0"/>
    </xf>
    <xf numFmtId="43" fontId="5" fillId="0" borderId="0" xfId="1" applyFont="1" applyProtection="1">
      <protection locked="0"/>
    </xf>
    <xf numFmtId="0" fontId="5" fillId="7" borderId="0" xfId="0" applyFont="1" applyFill="1" applyProtection="1">
      <protection locked="0"/>
    </xf>
    <xf numFmtId="43" fontId="5" fillId="7" borderId="0" xfId="1" applyFont="1" applyFill="1" applyProtection="1">
      <protection locked="0"/>
    </xf>
    <xf numFmtId="0" fontId="6" fillId="7" borderId="0" xfId="0" applyFont="1" applyFill="1" applyProtection="1">
      <protection locked="0"/>
    </xf>
    <xf numFmtId="43" fontId="6" fillId="7" borderId="0" xfId="1" applyFont="1" applyFill="1" applyProtection="1">
      <protection locked="0"/>
    </xf>
    <xf numFmtId="0" fontId="4" fillId="5" borderId="0" xfId="0" applyFont="1" applyFill="1" applyAlignment="1" applyProtection="1">
      <alignment horizontal="right"/>
      <protection locked="0"/>
    </xf>
    <xf numFmtId="4" fontId="4" fillId="5" borderId="0" xfId="0" applyNumberFormat="1" applyFont="1" applyFill="1" applyAlignment="1" applyProtection="1">
      <alignment horizontal="left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44" fontId="0" fillId="0" borderId="8" xfId="2" applyFont="1" applyBorder="1" applyProtection="1">
      <protection locked="0"/>
    </xf>
    <xf numFmtId="14" fontId="0" fillId="0" borderId="8" xfId="0" applyNumberFormat="1" applyBorder="1" applyProtection="1">
      <protection locked="0"/>
    </xf>
    <xf numFmtId="0" fontId="0" fillId="2" borderId="2" xfId="0" applyFill="1" applyBorder="1"/>
    <xf numFmtId="0" fontId="0" fillId="0" borderId="2" xfId="0" applyBorder="1"/>
    <xf numFmtId="0" fontId="0" fillId="0" borderId="8" xfId="0" applyBorder="1"/>
    <xf numFmtId="164" fontId="0" fillId="2" borderId="2" xfId="1" applyNumberFormat="1" applyFont="1" applyFill="1" applyBorder="1" applyAlignment="1">
      <alignment horizontal="right"/>
    </xf>
    <xf numFmtId="165" fontId="0" fillId="2" borderId="1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0" borderId="2" xfId="1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1" applyNumberFormat="1" applyFont="1" applyBorder="1" applyAlignment="1">
      <alignment horizontal="right"/>
    </xf>
    <xf numFmtId="165" fontId="0" fillId="0" borderId="9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0" xfId="2" applyFont="1" applyProtection="1">
      <protection locked="0"/>
    </xf>
    <xf numFmtId="0" fontId="14" fillId="0" borderId="30" xfId="0" applyFont="1" applyBorder="1" applyProtection="1">
      <protection locked="0"/>
    </xf>
    <xf numFmtId="9" fontId="0" fillId="0" borderId="0" xfId="3" applyFont="1" applyProtection="1">
      <protection locked="0"/>
    </xf>
    <xf numFmtId="0" fontId="10" fillId="6" borderId="17" xfId="0" applyFont="1" applyFill="1" applyBorder="1" applyAlignment="1" applyProtection="1">
      <alignment horizontal="right"/>
      <protection locked="0"/>
    </xf>
    <xf numFmtId="44" fontId="10" fillId="6" borderId="18" xfId="2" applyFont="1" applyFill="1" applyBorder="1" applyAlignment="1" applyProtection="1">
      <alignment horizontal="left"/>
      <protection locked="0"/>
    </xf>
    <xf numFmtId="0" fontId="8" fillId="6" borderId="0" xfId="0" applyFont="1" applyFill="1" applyProtection="1">
      <protection locked="0"/>
    </xf>
    <xf numFmtId="0" fontId="8" fillId="6" borderId="0" xfId="0" applyFont="1" applyFill="1" applyAlignment="1" applyProtection="1">
      <alignment horizontal="center"/>
      <protection locked="0"/>
    </xf>
    <xf numFmtId="0" fontId="14" fillId="0" borderId="31" xfId="0" applyFont="1" applyBorder="1" applyProtection="1">
      <protection locked="0"/>
    </xf>
    <xf numFmtId="0" fontId="6" fillId="0" borderId="0" xfId="0" applyFont="1" applyProtection="1">
      <protection locked="0"/>
    </xf>
    <xf numFmtId="43" fontId="6" fillId="0" borderId="0" xfId="0" applyNumberFormat="1" applyFont="1" applyProtection="1">
      <protection locked="0"/>
    </xf>
    <xf numFmtId="0" fontId="0" fillId="2" borderId="15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2" borderId="8" xfId="0" applyFill="1" applyBorder="1" applyProtection="1">
      <protection locked="0"/>
    </xf>
    <xf numFmtId="44" fontId="0" fillId="2" borderId="8" xfId="2" applyFont="1" applyFill="1" applyBorder="1" applyProtection="1">
      <protection locked="0"/>
    </xf>
    <xf numFmtId="0" fontId="0" fillId="2" borderId="8" xfId="0" applyFill="1" applyBorder="1"/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Alignment="1" applyProtection="1">
      <alignment vertical="center"/>
      <protection locked="0"/>
    </xf>
    <xf numFmtId="40" fontId="0" fillId="0" borderId="0" xfId="0" applyNumberFormat="1" applyProtection="1">
      <protection locked="0"/>
    </xf>
    <xf numFmtId="0" fontId="0" fillId="0" borderId="27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9" borderId="0" xfId="0" applyFill="1" applyProtection="1">
      <protection locked="0"/>
    </xf>
    <xf numFmtId="44" fontId="0" fillId="9" borderId="0" xfId="2" applyFont="1" applyFill="1" applyAlignment="1" applyProtection="1">
      <alignment horizontal="center"/>
      <protection locked="0"/>
    </xf>
    <xf numFmtId="0" fontId="0" fillId="7" borderId="0" xfId="0" applyFill="1" applyProtection="1">
      <protection locked="0"/>
    </xf>
    <xf numFmtId="14" fontId="0" fillId="7" borderId="0" xfId="0" applyNumberFormat="1" applyFill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9" fontId="0" fillId="7" borderId="0" xfId="0" applyNumberFormat="1" applyFill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0" fontId="11" fillId="6" borderId="28" xfId="0" applyFont="1" applyFill="1" applyBorder="1" applyAlignment="1" applyProtection="1">
      <alignment horizontal="center"/>
      <protection locked="0"/>
    </xf>
    <xf numFmtId="0" fontId="11" fillId="6" borderId="0" xfId="0" applyFont="1" applyFill="1" applyAlignment="1" applyProtection="1">
      <alignment horizontal="center"/>
      <protection locked="0"/>
    </xf>
    <xf numFmtId="10" fontId="0" fillId="0" borderId="0" xfId="0" applyNumberFormat="1" applyProtection="1">
      <protection locked="0"/>
    </xf>
    <xf numFmtId="8" fontId="4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10" fontId="0" fillId="7" borderId="0" xfId="0" applyNumberFormat="1" applyFill="1" applyAlignment="1">
      <alignment horizontal="center"/>
    </xf>
    <xf numFmtId="10" fontId="0" fillId="0" borderId="0" xfId="3" applyNumberFormat="1" applyFont="1" applyAlignment="1">
      <alignment horizontal="center"/>
    </xf>
    <xf numFmtId="10" fontId="0" fillId="7" borderId="0" xfId="3" applyNumberFormat="1" applyFont="1" applyFill="1" applyAlignment="1">
      <alignment horizontal="center"/>
    </xf>
    <xf numFmtId="9" fontId="0" fillId="7" borderId="0" xfId="3" applyFont="1" applyFill="1" applyAlignment="1">
      <alignment horizontal="center"/>
    </xf>
    <xf numFmtId="166" fontId="0" fillId="0" borderId="0" xfId="3" applyNumberFormat="1" applyFont="1" applyAlignment="1">
      <alignment horizontal="center"/>
    </xf>
    <xf numFmtId="167" fontId="0" fillId="0" borderId="26" xfId="0" applyNumberFormat="1" applyBorder="1" applyAlignment="1">
      <alignment horizontal="center"/>
    </xf>
    <xf numFmtId="167" fontId="0" fillId="0" borderId="26" xfId="3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44" fontId="0" fillId="7" borderId="26" xfId="2" applyFont="1" applyFill="1" applyBorder="1" applyAlignment="1">
      <alignment horizontal="center"/>
    </xf>
    <xf numFmtId="44" fontId="0" fillId="0" borderId="26" xfId="2" applyFont="1" applyBorder="1" applyAlignment="1">
      <alignment horizontal="center"/>
    </xf>
    <xf numFmtId="44" fontId="0" fillId="0" borderId="26" xfId="2" applyFont="1" applyBorder="1"/>
    <xf numFmtId="44" fontId="0" fillId="0" borderId="27" xfId="2" applyFont="1" applyBorder="1" applyAlignment="1">
      <alignment horizontal="center"/>
    </xf>
    <xf numFmtId="0" fontId="0" fillId="0" borderId="33" xfId="0" applyBorder="1" applyProtection="1">
      <protection locked="0"/>
    </xf>
    <xf numFmtId="0" fontId="0" fillId="0" borderId="32" xfId="0" applyBorder="1" applyProtection="1">
      <protection locked="0"/>
    </xf>
    <xf numFmtId="0" fontId="0" fillId="0" borderId="34" xfId="0" applyBorder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44" fontId="2" fillId="0" borderId="32" xfId="2" applyFont="1" applyBorder="1" applyAlignment="1" applyProtection="1">
      <alignment vertical="center"/>
      <protection locked="0"/>
    </xf>
    <xf numFmtId="44" fontId="2" fillId="0" borderId="0" xfId="2" applyFont="1" applyAlignment="1" applyProtection="1">
      <alignment vertical="center"/>
      <protection locked="0"/>
    </xf>
    <xf numFmtId="0" fontId="15" fillId="14" borderId="0" xfId="0" applyFont="1" applyFill="1" applyProtection="1">
      <protection locked="0"/>
    </xf>
    <xf numFmtId="10" fontId="0" fillId="0" borderId="0" xfId="3" applyNumberFormat="1" applyFont="1" applyAlignment="1" applyProtection="1">
      <alignment horizontal="center"/>
      <protection locked="0"/>
    </xf>
    <xf numFmtId="44" fontId="16" fillId="0" borderId="32" xfId="2" applyFont="1" applyBorder="1" applyAlignment="1" applyProtection="1">
      <alignment horizontal="center" vertical="center"/>
      <protection locked="0"/>
    </xf>
    <xf numFmtId="44" fontId="16" fillId="0" borderId="0" xfId="2" applyFont="1" applyAlignment="1" applyProtection="1">
      <alignment horizontal="center" vertical="center"/>
      <protection locked="0"/>
    </xf>
    <xf numFmtId="0" fontId="3" fillId="6" borderId="35" xfId="0" applyFont="1" applyFill="1" applyBorder="1" applyAlignment="1" applyProtection="1">
      <alignment horizontal="center"/>
      <protection locked="0"/>
    </xf>
    <xf numFmtId="0" fontId="3" fillId="6" borderId="36" xfId="0" applyFont="1" applyFill="1" applyBorder="1" applyAlignment="1" applyProtection="1">
      <alignment horizontal="center"/>
      <protection locked="0"/>
    </xf>
    <xf numFmtId="0" fontId="3" fillId="6" borderId="37" xfId="0" applyFont="1" applyFill="1" applyBorder="1" applyAlignment="1" applyProtection="1">
      <alignment horizontal="center"/>
      <protection locked="0"/>
    </xf>
    <xf numFmtId="0" fontId="16" fillId="0" borderId="32" xfId="0" applyFont="1" applyBorder="1" applyAlignment="1" applyProtection="1">
      <alignment horizontal="right" vertical="center"/>
      <protection locked="0"/>
    </xf>
    <xf numFmtId="0" fontId="16" fillId="0" borderId="0" xfId="0" applyFont="1" applyAlignment="1" applyProtection="1">
      <alignment horizontal="right" vertical="center"/>
      <protection locked="0"/>
    </xf>
    <xf numFmtId="166" fontId="0" fillId="0" borderId="0" xfId="3" applyNumberFormat="1" applyFont="1" applyAlignment="1" applyProtection="1">
      <alignment horizontal="center"/>
      <protection locked="0"/>
    </xf>
    <xf numFmtId="164" fontId="9" fillId="0" borderId="0" xfId="1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8" fillId="4" borderId="0" xfId="0" applyFont="1" applyFill="1" applyAlignment="1" applyProtection="1">
      <alignment horizontal="left"/>
      <protection locked="0"/>
    </xf>
    <xf numFmtId="0" fontId="7" fillId="7" borderId="0" xfId="0" applyFont="1" applyFill="1" applyAlignment="1" applyProtection="1">
      <alignment horizontal="left"/>
      <protection locked="0"/>
    </xf>
    <xf numFmtId="17" fontId="4" fillId="4" borderId="0" xfId="0" applyNumberFormat="1" applyFont="1" applyFill="1" applyAlignment="1" applyProtection="1">
      <alignment horizontal="center" vertical="center"/>
      <protection locked="0"/>
    </xf>
    <xf numFmtId="164" fontId="5" fillId="7" borderId="0" xfId="1" applyNumberFormat="1" applyFont="1" applyFill="1" applyAlignment="1">
      <alignment horizontal="center"/>
    </xf>
    <xf numFmtId="0" fontId="4" fillId="4" borderId="0" xfId="0" applyFont="1" applyFill="1" applyAlignment="1" applyProtection="1">
      <alignment horizontal="center" vertical="center"/>
      <protection locked="0"/>
    </xf>
    <xf numFmtId="165" fontId="4" fillId="4" borderId="0" xfId="1" applyNumberFormat="1" applyFont="1" applyFill="1" applyAlignment="1" applyProtection="1">
      <alignment horizontal="center" vertical="center"/>
      <protection locked="0"/>
    </xf>
    <xf numFmtId="164" fontId="6" fillId="7" borderId="0" xfId="1" applyNumberFormat="1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1" fillId="6" borderId="0" xfId="0" applyFont="1" applyFill="1" applyAlignment="1" applyProtection="1">
      <alignment horizontal="center"/>
      <protection locked="0"/>
    </xf>
    <xf numFmtId="0" fontId="11" fillId="4" borderId="0" xfId="0" applyFont="1" applyFill="1" applyAlignment="1" applyProtection="1">
      <alignment horizontal="center"/>
      <protection locked="0"/>
    </xf>
    <xf numFmtId="0" fontId="11" fillId="4" borderId="26" xfId="0" applyFont="1" applyFill="1" applyBorder="1" applyAlignment="1" applyProtection="1">
      <alignment horizontal="center"/>
      <protection locked="0"/>
    </xf>
    <xf numFmtId="0" fontId="11" fillId="5" borderId="0" xfId="0" applyFont="1" applyFill="1" applyAlignment="1" applyProtection="1">
      <alignment horizontal="center"/>
      <protection locked="0"/>
    </xf>
    <xf numFmtId="0" fontId="11" fillId="5" borderId="26" xfId="0" applyFont="1" applyFill="1" applyBorder="1" applyAlignment="1" applyProtection="1">
      <alignment horizontal="center"/>
      <protection locked="0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">
    <dxf>
      <fill>
        <patternFill>
          <bgColor theme="7" tint="0.39994506668294322"/>
        </patternFill>
      </fill>
      <border>
        <vertical/>
        <horizontal/>
      </border>
    </dxf>
    <dxf>
      <fill>
        <patternFill>
          <bgColor theme="7" tint="0.3999450666829432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687F9E"/>
      <color rgb="FF1BBC9B"/>
      <color rgb="FF9CBDC6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Receita</c:v>
          </c:tx>
          <c:spPr>
            <a:solidFill>
              <a:srgbClr val="1BBC9B"/>
            </a:solidFill>
            <a:ln>
              <a:solidFill>
                <a:srgbClr val="1BBC9B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Lançar_Receitas!$AD$2:$AD$8</c:f>
              <c:strCache>
                <c:ptCount val="7"/>
                <c:pt idx="0">
                  <c:v>Salário</c:v>
                </c:pt>
                <c:pt idx="1">
                  <c:v>Aluguel</c:v>
                </c:pt>
                <c:pt idx="2">
                  <c:v>Pensão</c:v>
                </c:pt>
                <c:pt idx="3">
                  <c:v>Horas extras</c:v>
                </c:pt>
                <c:pt idx="4">
                  <c:v>13º salário</c:v>
                </c:pt>
                <c:pt idx="5">
                  <c:v>Férias</c:v>
                </c:pt>
                <c:pt idx="6">
                  <c:v>Outros</c:v>
                </c:pt>
              </c:strCache>
            </c:strRef>
          </c:cat>
          <c:val>
            <c:numRef>
              <c:f>Lançar_Receitas!$AC$2:$AC$8</c:f>
              <c:numCache>
                <c:formatCode>#,##0.00</c:formatCode>
                <c:ptCount val="7"/>
                <c:pt idx="0">
                  <c:v>2300</c:v>
                </c:pt>
                <c:pt idx="1">
                  <c:v>600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4-49BF-B804-E1169F797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27"/>
        <c:axId val="-2101726592"/>
        <c:axId val="-2101733664"/>
      </c:barChart>
      <c:catAx>
        <c:axId val="-21017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33664"/>
        <c:crosses val="autoZero"/>
        <c:auto val="1"/>
        <c:lblAlgn val="ctr"/>
        <c:lblOffset val="100"/>
        <c:noMultiLvlLbl val="0"/>
      </c:catAx>
      <c:valAx>
        <c:axId val="-210173366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Despesas</a:t>
            </a:r>
          </a:p>
        </c:rich>
      </c:tx>
      <c:layout>
        <c:manualLayout>
          <c:xMode val="edge"/>
          <c:yMode val="edge"/>
          <c:x val="0.41216618568934499"/>
          <c:y val="2.7688077956755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87F9E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Lançar_Despesas!$AP$2:$AP$11</c:f>
              <c:strCache>
                <c:ptCount val="10"/>
                <c:pt idx="0">
                  <c:v>Alimentação</c:v>
                </c:pt>
                <c:pt idx="1">
                  <c:v>Cuidados Pessoais</c:v>
                </c:pt>
                <c:pt idx="2">
                  <c:v>Educação</c:v>
                </c:pt>
                <c:pt idx="3">
                  <c:v>Habitação</c:v>
                </c:pt>
                <c:pt idx="4">
                  <c:v>Impostos</c:v>
                </c:pt>
                <c:pt idx="5">
                  <c:v>Lazer</c:v>
                </c:pt>
                <c:pt idx="6">
                  <c:v>Outros</c:v>
                </c:pt>
                <c:pt idx="7">
                  <c:v>Saúde</c:v>
                </c:pt>
                <c:pt idx="8">
                  <c:v>Transporte</c:v>
                </c:pt>
                <c:pt idx="9">
                  <c:v>Vestuário</c:v>
                </c:pt>
              </c:strCache>
            </c:strRef>
          </c:cat>
          <c:val>
            <c:numRef>
              <c:f>Lançar_Despesas!$AQ$2:$AQ$11</c:f>
              <c:numCache>
                <c:formatCode>#,##0.00</c:formatCode>
                <c:ptCount val="10"/>
                <c:pt idx="0">
                  <c:v>560</c:v>
                </c:pt>
                <c:pt idx="1">
                  <c:v>150</c:v>
                </c:pt>
                <c:pt idx="2">
                  <c:v>265</c:v>
                </c:pt>
                <c:pt idx="3">
                  <c:v>335</c:v>
                </c:pt>
                <c:pt idx="4">
                  <c:v>98</c:v>
                </c:pt>
                <c:pt idx="5">
                  <c:v>165</c:v>
                </c:pt>
                <c:pt idx="6">
                  <c:v>64</c:v>
                </c:pt>
                <c:pt idx="7">
                  <c:v>150</c:v>
                </c:pt>
                <c:pt idx="8">
                  <c:v>98</c:v>
                </c:pt>
                <c:pt idx="9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1-43E5-9B2F-136482F3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-2101732576"/>
        <c:axId val="-2101731488"/>
      </c:barChart>
      <c:catAx>
        <c:axId val="-210173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31488"/>
        <c:crosses val="autoZero"/>
        <c:auto val="1"/>
        <c:lblAlgn val="ctr"/>
        <c:lblOffset val="100"/>
        <c:noMultiLvlLbl val="0"/>
      </c:catAx>
      <c:valAx>
        <c:axId val="-2101731488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Fluxo de caixa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Painel_Fluxo_Caixa!$C$4</c:f>
              <c:strCache>
                <c:ptCount val="1"/>
                <c:pt idx="0">
                  <c:v>Receita</c:v>
                </c:pt>
              </c:strCache>
            </c:strRef>
          </c:tx>
          <c:spPr>
            <a:solidFill>
              <a:srgbClr val="1BBC9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Painel_Fluxo_Caixa!$E$3:$Z$3</c:f>
              <c:strCache>
                <c:ptCount val="21"/>
                <c:pt idx="0">
                  <c:v>jan</c:v>
                </c:pt>
                <c:pt idx="2">
                  <c:v>fev</c:v>
                </c:pt>
                <c:pt idx="4">
                  <c:v>mar</c:v>
                </c:pt>
                <c:pt idx="6">
                  <c:v>abr</c:v>
                </c:pt>
                <c:pt idx="8">
                  <c:v>mai</c:v>
                </c:pt>
                <c:pt idx="10">
                  <c:v>jun</c:v>
                </c:pt>
                <c:pt idx="12">
                  <c:v>jul</c:v>
                </c:pt>
                <c:pt idx="14">
                  <c:v>ago</c:v>
                </c:pt>
                <c:pt idx="16">
                  <c:v>set</c:v>
                </c:pt>
                <c:pt idx="18">
                  <c:v>out</c:v>
                </c:pt>
                <c:pt idx="20">
                  <c:v>nov</c:v>
                </c:pt>
              </c:strCache>
            </c:strRef>
          </c:cat>
          <c:val>
            <c:numRef>
              <c:f>Painel_Fluxo_Caixa!$E$4:$AB$4</c:f>
              <c:numCache>
                <c:formatCode>_-* #,##0_-;\-* #,##0_-;_-* "-"??_-;_-@_-</c:formatCode>
                <c:ptCount val="24"/>
                <c:pt idx="0">
                  <c:v>3350</c:v>
                </c:pt>
                <c:pt idx="2">
                  <c:v>3500</c:v>
                </c:pt>
                <c:pt idx="4">
                  <c:v>3450</c:v>
                </c:pt>
                <c:pt idx="6">
                  <c:v>3400</c:v>
                </c:pt>
                <c:pt idx="8">
                  <c:v>3250</c:v>
                </c:pt>
                <c:pt idx="10">
                  <c:v>3300</c:v>
                </c:pt>
                <c:pt idx="12">
                  <c:v>3300</c:v>
                </c:pt>
                <c:pt idx="14">
                  <c:v>3250</c:v>
                </c:pt>
                <c:pt idx="16">
                  <c:v>3350</c:v>
                </c:pt>
                <c:pt idx="18">
                  <c:v>3300</c:v>
                </c:pt>
                <c:pt idx="20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E-4FF8-A527-8A2BE7680E52}"/>
            </c:ext>
          </c:extLst>
        </c:ser>
        <c:ser>
          <c:idx val="1"/>
          <c:order val="1"/>
          <c:tx>
            <c:strRef>
              <c:f>Painel_Fluxo_Caixa!$C$5</c:f>
              <c:strCache>
                <c:ptCount val="1"/>
                <c:pt idx="0">
                  <c:v>Despesa</c:v>
                </c:pt>
              </c:strCache>
            </c:strRef>
          </c:tx>
          <c:spPr>
            <a:solidFill>
              <a:srgbClr val="687F9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Painel_Fluxo_Caixa!$E$3:$Z$3</c:f>
              <c:strCache>
                <c:ptCount val="21"/>
                <c:pt idx="0">
                  <c:v>jan</c:v>
                </c:pt>
                <c:pt idx="2">
                  <c:v>fev</c:v>
                </c:pt>
                <c:pt idx="4">
                  <c:v>mar</c:v>
                </c:pt>
                <c:pt idx="6">
                  <c:v>abr</c:v>
                </c:pt>
                <c:pt idx="8">
                  <c:v>mai</c:v>
                </c:pt>
                <c:pt idx="10">
                  <c:v>jun</c:v>
                </c:pt>
                <c:pt idx="12">
                  <c:v>jul</c:v>
                </c:pt>
                <c:pt idx="14">
                  <c:v>ago</c:v>
                </c:pt>
                <c:pt idx="16">
                  <c:v>set</c:v>
                </c:pt>
                <c:pt idx="18">
                  <c:v>out</c:v>
                </c:pt>
                <c:pt idx="20">
                  <c:v>nov</c:v>
                </c:pt>
              </c:strCache>
            </c:strRef>
          </c:cat>
          <c:val>
            <c:numRef>
              <c:f>Painel_Fluxo_Caixa!$E$5:$AB$5</c:f>
              <c:numCache>
                <c:formatCode>_-* #,##0_-;\-* #,##0_-;_-* "-"??_-;_-@_-</c:formatCode>
                <c:ptCount val="24"/>
                <c:pt idx="0">
                  <c:v>2034</c:v>
                </c:pt>
                <c:pt idx="2">
                  <c:v>2245</c:v>
                </c:pt>
                <c:pt idx="4">
                  <c:v>2400</c:v>
                </c:pt>
                <c:pt idx="6">
                  <c:v>2774</c:v>
                </c:pt>
                <c:pt idx="8">
                  <c:v>2235</c:v>
                </c:pt>
                <c:pt idx="10">
                  <c:v>2077</c:v>
                </c:pt>
                <c:pt idx="12">
                  <c:v>2516</c:v>
                </c:pt>
                <c:pt idx="14">
                  <c:v>2449</c:v>
                </c:pt>
                <c:pt idx="16">
                  <c:v>2297</c:v>
                </c:pt>
                <c:pt idx="18">
                  <c:v>1949</c:v>
                </c:pt>
                <c:pt idx="20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E-4FF8-A527-8A2BE7680E52}"/>
            </c:ext>
          </c:extLst>
        </c:ser>
        <c:ser>
          <c:idx val="2"/>
          <c:order val="2"/>
          <c:tx>
            <c:strRef>
              <c:f>Painel_Fluxo_Caixa!$C$6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rgbClr val="9CBDC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Painel_Fluxo_Caixa!$E$3:$Z$3</c:f>
              <c:strCache>
                <c:ptCount val="21"/>
                <c:pt idx="0">
                  <c:v>jan</c:v>
                </c:pt>
                <c:pt idx="2">
                  <c:v>fev</c:v>
                </c:pt>
                <c:pt idx="4">
                  <c:v>mar</c:v>
                </c:pt>
                <c:pt idx="6">
                  <c:v>abr</c:v>
                </c:pt>
                <c:pt idx="8">
                  <c:v>mai</c:v>
                </c:pt>
                <c:pt idx="10">
                  <c:v>jun</c:v>
                </c:pt>
                <c:pt idx="12">
                  <c:v>jul</c:v>
                </c:pt>
                <c:pt idx="14">
                  <c:v>ago</c:v>
                </c:pt>
                <c:pt idx="16">
                  <c:v>set</c:v>
                </c:pt>
                <c:pt idx="18">
                  <c:v>out</c:v>
                </c:pt>
                <c:pt idx="20">
                  <c:v>nov</c:v>
                </c:pt>
              </c:strCache>
            </c:strRef>
          </c:cat>
          <c:val>
            <c:numRef>
              <c:f>Painel_Fluxo_Caixa!$E$6:$AB$6</c:f>
              <c:numCache>
                <c:formatCode>_-* #,##0_-;\-* #,##0_-;_-* "-"??_-;_-@_-</c:formatCode>
                <c:ptCount val="24"/>
                <c:pt idx="0">
                  <c:v>1316</c:v>
                </c:pt>
                <c:pt idx="2">
                  <c:v>1255</c:v>
                </c:pt>
                <c:pt idx="4">
                  <c:v>1050</c:v>
                </c:pt>
                <c:pt idx="6">
                  <c:v>626</c:v>
                </c:pt>
                <c:pt idx="8">
                  <c:v>1015</c:v>
                </c:pt>
                <c:pt idx="10">
                  <c:v>1223</c:v>
                </c:pt>
                <c:pt idx="12">
                  <c:v>784</c:v>
                </c:pt>
                <c:pt idx="14">
                  <c:v>801</c:v>
                </c:pt>
                <c:pt idx="16">
                  <c:v>1053</c:v>
                </c:pt>
                <c:pt idx="18">
                  <c:v>1351</c:v>
                </c:pt>
                <c:pt idx="20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0E-4FF8-A527-8A2BE768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01732032"/>
        <c:axId val="-2101729856"/>
      </c:barChart>
      <c:catAx>
        <c:axId val="-210173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29856"/>
        <c:crosses val="autoZero"/>
        <c:auto val="1"/>
        <c:lblAlgn val="ctr"/>
        <c:lblOffset val="100"/>
        <c:noMultiLvlLbl val="0"/>
      </c:catAx>
      <c:valAx>
        <c:axId val="-2101729856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pt-BR">
                <a:solidFill>
                  <a:schemeClr val="bg1"/>
                </a:solidFill>
              </a:rPr>
              <a:t>Comparativo CDB</a:t>
            </a:r>
            <a:r>
              <a:rPr lang="pt-BR" baseline="0">
                <a:solidFill>
                  <a:schemeClr val="bg1"/>
                </a:solidFill>
              </a:rPr>
              <a:t> x Poupança</a:t>
            </a:r>
            <a:endParaRPr lang="pt-BR">
              <a:solidFill>
                <a:schemeClr val="bg1"/>
              </a:solidFill>
            </a:endParaRPr>
          </a:p>
        </c:rich>
      </c:tx>
      <c:overlay val="0"/>
      <c:spPr>
        <a:solidFill>
          <a:srgbClr val="1BBC9B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687F9E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3CF3-44A0-9BE0-D35AC3D966FC}"/>
              </c:ext>
            </c:extLst>
          </c:dPt>
          <c:dPt>
            <c:idx val="1"/>
            <c:invertIfNegative val="0"/>
            <c:bubble3D val="0"/>
            <c:spPr>
              <a:solidFill>
                <a:srgbClr val="9CBDC6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3CF3-44A0-9BE0-D35AC3D966FC}"/>
              </c:ext>
            </c:extLst>
          </c:dPt>
          <c:dLbls>
            <c:dLbl>
              <c:idx val="0"/>
              <c:spPr/>
              <c:txPr>
                <a:bodyPr rot="0" vert="horz"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F3-44A0-9BE0-D35AC3D966FC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F3-44A0-9BE0-D35AC3D966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Investimentos!$F$18:$F$19</c:f>
              <c:strCache>
                <c:ptCount val="2"/>
                <c:pt idx="0">
                  <c:v>Resgate CDB</c:v>
                </c:pt>
                <c:pt idx="1">
                  <c:v>Resgate Poupança</c:v>
                </c:pt>
              </c:strCache>
            </c:strRef>
          </c:cat>
          <c:val>
            <c:numRef>
              <c:f>Investimentos!$G$18:$G$19</c:f>
              <c:numCache>
                <c:formatCode>_("R$"* #,##0.00_);_("R$"* \(#,##0.00\);_("R$"* "-"??_);_(@_)</c:formatCode>
                <c:ptCount val="2"/>
                <c:pt idx="0">
                  <c:v>11935.421321116695</c:v>
                </c:pt>
                <c:pt idx="1">
                  <c:v>11461.56033182089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3-44A0-9BE0-D35AC3D966FC}"/>
            </c:ext>
          </c:extLst>
        </c:ser>
        <c:ser>
          <c:idx val="1"/>
          <c:order val="1"/>
          <c:tx>
            <c:v>Delta</c:v>
          </c:tx>
          <c:spPr>
            <a:solidFill>
              <a:srgbClr val="1BBC9B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F3-44A0-9BE0-D35AC3D966FC}"/>
                </c:ext>
              </c:extLst>
            </c:dLbl>
            <c:dLbl>
              <c:idx val="1"/>
              <c:layout>
                <c:manualLayout>
                  <c:x val="0"/>
                  <c:y val="-0.11285505978419365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F3-44A0-9BE0-D35AC3D966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Investimentos!$F$18:$F$19</c:f>
              <c:strCache>
                <c:ptCount val="2"/>
                <c:pt idx="0">
                  <c:v>Resgate CDB</c:v>
                </c:pt>
                <c:pt idx="1">
                  <c:v>Resgate Poupança</c:v>
                </c:pt>
              </c:strCache>
            </c:strRef>
          </c:cat>
          <c:val>
            <c:numRef>
              <c:f>Investimentos!$H$18:$H$19</c:f>
              <c:numCache>
                <c:formatCode>"R$"#,##0.00_);[Red]\("R$"#,##0.00\)</c:formatCode>
                <c:ptCount val="2"/>
                <c:pt idx="0" formatCode="General">
                  <c:v>0</c:v>
                </c:pt>
                <c:pt idx="1">
                  <c:v>473.86098929580476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F3-44A0-9BE0-D35AC3D96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729312"/>
        <c:axId val="-2101728768"/>
      </c:barChart>
      <c:catAx>
        <c:axId val="-210172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en-US"/>
          </a:p>
        </c:txPr>
        <c:crossAx val="-2101728768"/>
        <c:crosses val="autoZero"/>
        <c:auto val="1"/>
        <c:lblAlgn val="ctr"/>
        <c:lblOffset val="100"/>
        <c:noMultiLvlLbl val="0"/>
      </c:catAx>
      <c:valAx>
        <c:axId val="-21017287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-21017293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Lançar_Despesas!$AC$3" fmlaRange="Lançar_Despesas!$AB$3:$AB$14" noThreeD="1" sel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Lan&#231;ar_Receitas!A1"/><Relationship Id="rId7" Type="http://schemas.openxmlformats.org/officeDocument/2006/relationships/hyperlink" Target="#Tbl_IR!A1"/><Relationship Id="rId2" Type="http://schemas.openxmlformats.org/officeDocument/2006/relationships/hyperlink" Target="#Lan&#231;ar_Despesas!A1"/><Relationship Id="rId1" Type="http://schemas.openxmlformats.org/officeDocument/2006/relationships/image" Target="../media/image1.png"/><Relationship Id="rId6" Type="http://schemas.openxmlformats.org/officeDocument/2006/relationships/hyperlink" Target="#Tbl_IOF!A1"/><Relationship Id="rId5" Type="http://schemas.openxmlformats.org/officeDocument/2006/relationships/hyperlink" Target="#Investimentos!A1"/><Relationship Id="rId4" Type="http://schemas.openxmlformats.org/officeDocument/2006/relationships/hyperlink" Target="#Painel_Fluxo_Caixa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gif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gif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image" Target="../media/image4.emf"/><Relationship Id="rId7" Type="http://schemas.openxmlformats.org/officeDocument/2006/relationships/image" Target="../media/image5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gif"/><Relationship Id="rId5" Type="http://schemas.openxmlformats.org/officeDocument/2006/relationships/hyperlink" Target="#Menu!A1"/><Relationship Id="rId10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hyperlink" Target="#Menu!A1"/><Relationship Id="rId1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gif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gif"/><Relationship Id="rId1" Type="http://schemas.openxmlformats.org/officeDocument/2006/relationships/hyperlink" Target="#Menu!A1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4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94124</xdr:colOff>
      <xdr:row>4</xdr:row>
      <xdr:rowOff>114300</xdr:rowOff>
    </xdr:from>
    <xdr:to>
      <xdr:col>46</xdr:col>
      <xdr:colOff>95250</xdr:colOff>
      <xdr:row>23</xdr:row>
      <xdr:rowOff>127000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4124" y="833967"/>
          <a:ext cx="8277293" cy="3431116"/>
        </a:xfrm>
        <a:prstGeom prst="rect">
          <a:avLst/>
        </a:prstGeom>
        <a:solidFill>
          <a:srgbClr val="9CBDC6">
            <a:alpha val="21000"/>
          </a:srgbClr>
        </a:solidFill>
      </xdr:spPr>
    </xdr:pic>
    <xdr:clientData/>
  </xdr:twoCellAnchor>
  <xdr:twoCellAnchor>
    <xdr:from>
      <xdr:col>0</xdr:col>
      <xdr:colOff>76199</xdr:colOff>
      <xdr:row>0</xdr:row>
      <xdr:rowOff>15585</xdr:rowOff>
    </xdr:from>
    <xdr:to>
      <xdr:col>46</xdr:col>
      <xdr:colOff>104774</xdr:colOff>
      <xdr:row>4</xdr:row>
      <xdr:rowOff>66674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6199" y="15585"/>
          <a:ext cx="8353425" cy="774989"/>
        </a:xfrm>
        <a:prstGeom prst="roundRect">
          <a:avLst/>
        </a:prstGeom>
        <a:solidFill>
          <a:srgbClr val="F5F5F5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0" i="1">
              <a:solidFill>
                <a:srgbClr val="687F9E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Dashboard</a:t>
          </a:r>
          <a:r>
            <a:rPr lang="en-US" sz="4400" b="0" baseline="0">
              <a:solidFill>
                <a:srgbClr val="687F9E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de Finanças Pessoais</a:t>
          </a:r>
        </a:p>
      </xdr:txBody>
    </xdr:sp>
    <xdr:clientData/>
  </xdr:twoCellAnchor>
  <xdr:twoCellAnchor>
    <xdr:from>
      <xdr:col>7</xdr:col>
      <xdr:colOff>122305</xdr:colOff>
      <xdr:row>24</xdr:row>
      <xdr:rowOff>0</xdr:rowOff>
    </xdr:from>
    <xdr:to>
      <xdr:col>14</xdr:col>
      <xdr:colOff>45707</xdr:colOff>
      <xdr:row>26</xdr:row>
      <xdr:rowOff>124061</xdr:rowOff>
    </xdr:to>
    <xdr:sp macro="" textlink="">
      <xdr:nvSpPr>
        <xdr:cNvPr id="3" name="Retângulo de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81722" y="4318000"/>
          <a:ext cx="1182818" cy="483894"/>
        </a:xfrm>
        <a:prstGeom prst="roundRect">
          <a:avLst/>
        </a:prstGeom>
        <a:solidFill>
          <a:srgbClr val="687F9E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Lançar Despesas</a:t>
          </a:r>
        </a:p>
      </xdr:txBody>
    </xdr:sp>
    <xdr:clientData/>
  </xdr:twoCellAnchor>
  <xdr:twoCellAnchor>
    <xdr:from>
      <xdr:col>0</xdr:col>
      <xdr:colOff>79972</xdr:colOff>
      <xdr:row>24</xdr:row>
      <xdr:rowOff>0</xdr:rowOff>
    </xdr:from>
    <xdr:to>
      <xdr:col>7</xdr:col>
      <xdr:colOff>3372</xdr:colOff>
      <xdr:row>26</xdr:row>
      <xdr:rowOff>124062</xdr:rowOff>
    </xdr:to>
    <xdr:sp macro="" textlink="">
      <xdr:nvSpPr>
        <xdr:cNvPr id="5" name="Retângulo de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9972" y="4318000"/>
          <a:ext cx="1182817" cy="483895"/>
        </a:xfrm>
        <a:prstGeom prst="roundRect">
          <a:avLst/>
        </a:prstGeom>
        <a:solidFill>
          <a:srgbClr val="687F9E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Lançar Receitas</a:t>
          </a:r>
        </a:p>
      </xdr:txBody>
    </xdr:sp>
    <xdr:clientData/>
  </xdr:twoCellAnchor>
  <xdr:twoCellAnchor>
    <xdr:from>
      <xdr:col>15</xdr:col>
      <xdr:colOff>37633</xdr:colOff>
      <xdr:row>24</xdr:row>
      <xdr:rowOff>0</xdr:rowOff>
    </xdr:from>
    <xdr:to>
      <xdr:col>21</xdr:col>
      <xdr:colOff>140951</xdr:colOff>
      <xdr:row>26</xdr:row>
      <xdr:rowOff>124061</xdr:rowOff>
    </xdr:to>
    <xdr:sp macro="" textlink="">
      <xdr:nvSpPr>
        <xdr:cNvPr id="6" name="Retângulo de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736383" y="4318000"/>
          <a:ext cx="1182818" cy="483894"/>
        </a:xfrm>
        <a:prstGeom prst="roundRect">
          <a:avLst/>
        </a:prstGeom>
        <a:solidFill>
          <a:srgbClr val="687F9E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Painel</a:t>
          </a:r>
          <a:r>
            <a:rPr lang="en-US" sz="1100" b="1" baseline="0"/>
            <a:t> Fluxo Caixa</a:t>
          </a:r>
          <a:endParaRPr lang="en-US" sz="1100" b="1"/>
        </a:p>
      </xdr:txBody>
    </xdr:sp>
    <xdr:clientData/>
  </xdr:twoCellAnchor>
  <xdr:twoCellAnchor>
    <xdr:from>
      <xdr:col>22</xdr:col>
      <xdr:colOff>113064</xdr:colOff>
      <xdr:row>24</xdr:row>
      <xdr:rowOff>0</xdr:rowOff>
    </xdr:from>
    <xdr:to>
      <xdr:col>29</xdr:col>
      <xdr:colOff>36465</xdr:colOff>
      <xdr:row>26</xdr:row>
      <xdr:rowOff>124062</xdr:rowOff>
    </xdr:to>
    <xdr:sp macro="" textlink="">
      <xdr:nvSpPr>
        <xdr:cNvPr id="7" name="Retângulo de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071231" y="4318000"/>
          <a:ext cx="1182817" cy="483895"/>
        </a:xfrm>
        <a:prstGeom prst="roundRect">
          <a:avLst/>
        </a:prstGeom>
        <a:solidFill>
          <a:srgbClr val="687F9E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Investimentos</a:t>
          </a:r>
        </a:p>
      </xdr:txBody>
    </xdr:sp>
    <xdr:clientData/>
  </xdr:twoCellAnchor>
  <xdr:twoCellAnchor>
    <xdr:from>
      <xdr:col>29</xdr:col>
      <xdr:colOff>155396</xdr:colOff>
      <xdr:row>24</xdr:row>
      <xdr:rowOff>0</xdr:rowOff>
    </xdr:from>
    <xdr:to>
      <xdr:col>36</xdr:col>
      <xdr:colOff>79855</xdr:colOff>
      <xdr:row>26</xdr:row>
      <xdr:rowOff>123533</xdr:rowOff>
    </xdr:to>
    <xdr:sp macro="" textlink="">
      <xdr:nvSpPr>
        <xdr:cNvPr id="8" name="Retângulo de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372979" y="4318000"/>
          <a:ext cx="1183876" cy="483366"/>
        </a:xfrm>
        <a:prstGeom prst="roundRect">
          <a:avLst/>
        </a:prstGeom>
        <a:solidFill>
          <a:srgbClr val="687F9E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Tabela</a:t>
          </a:r>
          <a:r>
            <a:rPr lang="en-US" sz="1100" b="1" baseline="0"/>
            <a:t> IOF</a:t>
          </a:r>
          <a:endParaRPr lang="en-US" sz="1100" b="1"/>
        </a:p>
      </xdr:txBody>
    </xdr:sp>
    <xdr:clientData/>
  </xdr:twoCellAnchor>
  <xdr:twoCellAnchor>
    <xdr:from>
      <xdr:col>37</xdr:col>
      <xdr:colOff>60145</xdr:colOff>
      <xdr:row>24</xdr:row>
      <xdr:rowOff>0</xdr:rowOff>
    </xdr:from>
    <xdr:to>
      <xdr:col>43</xdr:col>
      <xdr:colOff>164521</xdr:colOff>
      <xdr:row>26</xdr:row>
      <xdr:rowOff>123533</xdr:rowOff>
    </xdr:to>
    <xdr:sp macro="" textlink="">
      <xdr:nvSpPr>
        <xdr:cNvPr id="9" name="Retângulo de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717062" y="4318000"/>
          <a:ext cx="1183876" cy="483366"/>
        </a:xfrm>
        <a:prstGeom prst="roundRect">
          <a:avLst/>
        </a:prstGeom>
        <a:solidFill>
          <a:srgbClr val="687F9E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Tabela IR</a:t>
          </a:r>
        </a:p>
      </xdr:txBody>
    </xdr:sp>
    <xdr:clientData/>
  </xdr:twoCellAnchor>
  <xdr:twoCellAnchor>
    <xdr:from>
      <xdr:col>49</xdr:col>
      <xdr:colOff>21165</xdr:colOff>
      <xdr:row>5</xdr:row>
      <xdr:rowOff>21167</xdr:rowOff>
    </xdr:from>
    <xdr:to>
      <xdr:col>75</xdr:col>
      <xdr:colOff>158748</xdr:colOff>
      <xdr:row>23</xdr:row>
      <xdr:rowOff>148167</xdr:rowOff>
    </xdr:to>
    <xdr:sp macro="" textlink="">
      <xdr:nvSpPr>
        <xdr:cNvPr id="15" name="Retângulo de cantos arredondados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837082" y="920750"/>
          <a:ext cx="4815416" cy="3365500"/>
        </a:xfrm>
        <a:prstGeom prst="roundRect">
          <a:avLst/>
        </a:prstGeom>
        <a:ln>
          <a:solidFill>
            <a:srgbClr val="687F9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1100" b="1">
            <a:solidFill>
              <a:srgbClr val="687F9E"/>
            </a:solidFill>
          </a:endParaRPr>
        </a:p>
        <a:p>
          <a:pPr algn="ctr"/>
          <a:r>
            <a:rPr lang="en-US" sz="2400" b="1">
              <a:solidFill>
                <a:srgbClr val="687F9E"/>
              </a:solidFill>
            </a:rPr>
            <a:t>Instruções:</a:t>
          </a:r>
        </a:p>
        <a:p>
          <a:pPr algn="l"/>
          <a:endParaRPr lang="en-US" sz="1100">
            <a:solidFill>
              <a:srgbClr val="687F9E"/>
            </a:solidFill>
          </a:endParaRPr>
        </a:p>
        <a:p>
          <a:pPr algn="l"/>
          <a:r>
            <a:rPr lang="en-US" sz="1100">
              <a:solidFill>
                <a:srgbClr val="687F9E"/>
              </a:solidFill>
            </a:rPr>
            <a:t>i.</a:t>
          </a:r>
          <a:r>
            <a:rPr lang="en-US" sz="1100" baseline="0">
              <a:solidFill>
                <a:srgbClr val="687F9E"/>
              </a:solidFill>
            </a:rPr>
            <a:t> Inserir as receitas na aba "Lançar_Receitas" de acordo com o plano de contas;</a:t>
          </a:r>
        </a:p>
        <a:p>
          <a:pPr algn="l"/>
          <a:endParaRPr lang="en-US" sz="1100" baseline="0">
            <a:solidFill>
              <a:srgbClr val="687F9E"/>
            </a:solidFill>
          </a:endParaRPr>
        </a:p>
        <a:p>
          <a:pPr algn="l"/>
          <a:r>
            <a:rPr lang="en-US" sz="1100" baseline="0">
              <a:solidFill>
                <a:srgbClr val="687F9E"/>
              </a:solidFill>
            </a:rPr>
            <a:t>ii. Inserir as depesas na aba "Lançar_Despesas" de acordo com o plano de contas;</a:t>
          </a:r>
        </a:p>
        <a:p>
          <a:pPr algn="l"/>
          <a:endParaRPr lang="en-US" sz="1100" baseline="0">
            <a:solidFill>
              <a:srgbClr val="687F9E"/>
            </a:solidFill>
          </a:endParaRPr>
        </a:p>
        <a:p>
          <a:pPr algn="l"/>
          <a:r>
            <a:rPr lang="en-US" sz="1100" baseline="0">
              <a:solidFill>
                <a:srgbClr val="687F9E"/>
              </a:solidFill>
            </a:rPr>
            <a:t>iii. O "Painel Fluxo Caixa" é atualizado automaticamente, na medida que os lançamentos são realizados;</a:t>
          </a:r>
          <a:br>
            <a:rPr lang="en-US" sz="1100" baseline="0">
              <a:solidFill>
                <a:srgbClr val="687F9E"/>
              </a:solidFill>
            </a:rPr>
          </a:br>
          <a:br>
            <a:rPr lang="en-US" sz="1100" baseline="0">
              <a:solidFill>
                <a:srgbClr val="687F9E"/>
              </a:solidFill>
            </a:rPr>
          </a:br>
          <a:r>
            <a:rPr lang="en-US" sz="1100" baseline="0">
              <a:solidFill>
                <a:srgbClr val="687F9E"/>
              </a:solidFill>
            </a:rPr>
            <a:t>iv. A aba de investimento também é atualizada automaticamente e você deve alterar apenas alguns dados em destaque.</a:t>
          </a:r>
          <a:endParaRPr lang="en-US" sz="1100">
            <a:solidFill>
              <a:srgbClr val="687F9E"/>
            </a:solidFill>
          </a:endParaRPr>
        </a:p>
      </xdr:txBody>
    </xdr:sp>
    <xdr:clientData/>
  </xdr:twoCellAnchor>
  <xdr:twoCellAnchor editAs="oneCell">
    <xdr:from>
      <xdr:col>58</xdr:col>
      <xdr:colOff>31750</xdr:colOff>
      <xdr:row>0</xdr:row>
      <xdr:rowOff>10584</xdr:rowOff>
    </xdr:from>
    <xdr:to>
      <xdr:col>67</xdr:col>
      <xdr:colOff>158750</xdr:colOff>
      <xdr:row>4</xdr:row>
      <xdr:rowOff>161617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3C1B3678-7E63-4937-8181-C67E95BD9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66917" y="10584"/>
          <a:ext cx="1746250" cy="87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4</xdr:row>
      <xdr:rowOff>171450</xdr:rowOff>
    </xdr:from>
    <xdr:to>
      <xdr:col>16</xdr:col>
      <xdr:colOff>466425</xdr:colOff>
      <xdr:row>22</xdr:row>
      <xdr:rowOff>107950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458075" y="942975"/>
          <a:ext cx="3924000" cy="3365500"/>
        </a:xfrm>
        <a:prstGeom prst="roundRect">
          <a:avLst/>
        </a:prstGeom>
        <a:ln>
          <a:solidFill>
            <a:srgbClr val="687F9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1100" b="1">
            <a:solidFill>
              <a:srgbClr val="687F9E"/>
            </a:solidFill>
          </a:endParaRPr>
        </a:p>
        <a:p>
          <a:pPr algn="ctr"/>
          <a:r>
            <a:rPr lang="en-US" sz="2400" b="1">
              <a:solidFill>
                <a:srgbClr val="687F9E"/>
              </a:solidFill>
            </a:rPr>
            <a:t>Instruções:</a:t>
          </a:r>
        </a:p>
        <a:p>
          <a:pPr algn="l"/>
          <a:endParaRPr lang="en-US" sz="1100">
            <a:solidFill>
              <a:srgbClr val="687F9E"/>
            </a:solidFill>
          </a:endParaRPr>
        </a:p>
        <a:p>
          <a:pPr algn="l"/>
          <a:r>
            <a:rPr lang="en-US" sz="1100">
              <a:solidFill>
                <a:srgbClr val="687F9E"/>
              </a:solidFill>
            </a:rPr>
            <a:t>i.</a:t>
          </a:r>
          <a:r>
            <a:rPr lang="en-US" sz="1100" baseline="0">
              <a:solidFill>
                <a:srgbClr val="687F9E"/>
              </a:solidFill>
            </a:rPr>
            <a:t> Preencher as seguintes colunas: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a. Receita;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b. Comentário (opcional);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c. Valor;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d. Data;</a:t>
          </a:r>
        </a:p>
        <a:p>
          <a:pPr algn="l"/>
          <a:endParaRPr lang="en-US" sz="1100" baseline="0">
            <a:solidFill>
              <a:srgbClr val="687F9E"/>
            </a:solidFill>
          </a:endParaRPr>
        </a:p>
        <a:p>
          <a:pPr algn="l"/>
          <a:r>
            <a:rPr lang="en-US" sz="1100" baseline="0">
              <a:solidFill>
                <a:srgbClr val="687F9E"/>
              </a:solidFill>
            </a:rPr>
            <a:t>ii. As colunas abaixo são prenchidas de forma automática por fórmulas: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a. Conta;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b. Grupo;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c. Mês;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d. Ano;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e. Mês abrev;</a:t>
          </a:r>
        </a:p>
        <a:p>
          <a:pPr algn="l"/>
          <a:endParaRPr lang="en-US" sz="1100">
            <a:solidFill>
              <a:srgbClr val="687F9E"/>
            </a:solidFill>
          </a:endParaRPr>
        </a:p>
      </xdr:txBody>
    </xdr:sp>
    <xdr:clientData/>
  </xdr:twoCellAnchor>
  <xdr:twoCellAnchor editAs="oneCell">
    <xdr:from>
      <xdr:col>10</xdr:col>
      <xdr:colOff>495300</xdr:colOff>
      <xdr:row>0</xdr:row>
      <xdr:rowOff>133350</xdr:rowOff>
    </xdr:from>
    <xdr:to>
      <xdr:col>12</xdr:col>
      <xdr:colOff>82506</xdr:colOff>
      <xdr:row>1</xdr:row>
      <xdr:rowOff>185325</xdr:rowOff>
    </xdr:to>
    <xdr:pic>
      <xdr:nvPicPr>
        <xdr:cNvPr id="2" name="Imagem 1" descr="botao_voltar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7562850" y="133350"/>
          <a:ext cx="806406" cy="252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47625</xdr:rowOff>
    </xdr:from>
    <xdr:to>
      <xdr:col>18</xdr:col>
      <xdr:colOff>229658</xdr:colOff>
      <xdr:row>3</xdr:row>
      <xdr:rowOff>136775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3CC3D62-675A-465F-8068-71102DF4F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20425" y="47625"/>
          <a:ext cx="1344083" cy="670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314325</xdr:colOff>
      <xdr:row>0</xdr:row>
      <xdr:rowOff>171450</xdr:rowOff>
    </xdr:from>
    <xdr:to>
      <xdr:col>11</xdr:col>
      <xdr:colOff>511131</xdr:colOff>
      <xdr:row>2</xdr:row>
      <xdr:rowOff>23400</xdr:rowOff>
    </xdr:to>
    <xdr:pic>
      <xdr:nvPicPr>
        <xdr:cNvPr id="5" name="Imagem 4" descr="botao_voltar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020175" y="171450"/>
          <a:ext cx="806406" cy="252000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5</xdr:row>
      <xdr:rowOff>47625</xdr:rowOff>
    </xdr:from>
    <xdr:to>
      <xdr:col>16</xdr:col>
      <xdr:colOff>47175</xdr:colOff>
      <xdr:row>22</xdr:row>
      <xdr:rowOff>174625</xdr:rowOff>
    </xdr:to>
    <xdr:sp macro="" textlink="">
      <xdr:nvSpPr>
        <xdr:cNvPr id="8" name="Retângulo de cantos arredondado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8810625" y="1019175"/>
          <a:ext cx="3600000" cy="3365500"/>
        </a:xfrm>
        <a:prstGeom prst="roundRect">
          <a:avLst/>
        </a:prstGeom>
        <a:ln>
          <a:solidFill>
            <a:srgbClr val="687F9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1100" b="1">
            <a:solidFill>
              <a:srgbClr val="687F9E"/>
            </a:solidFill>
          </a:endParaRPr>
        </a:p>
        <a:p>
          <a:pPr algn="ctr"/>
          <a:r>
            <a:rPr lang="en-US" sz="2400" b="1">
              <a:solidFill>
                <a:srgbClr val="687F9E"/>
              </a:solidFill>
            </a:rPr>
            <a:t>Instruções:</a:t>
          </a:r>
        </a:p>
        <a:p>
          <a:pPr algn="l"/>
          <a:endParaRPr lang="en-US" sz="1100">
            <a:solidFill>
              <a:srgbClr val="687F9E"/>
            </a:solidFill>
          </a:endParaRPr>
        </a:p>
        <a:p>
          <a:pPr algn="l"/>
          <a:r>
            <a:rPr lang="en-US" sz="1100">
              <a:solidFill>
                <a:srgbClr val="687F9E"/>
              </a:solidFill>
            </a:rPr>
            <a:t>i.</a:t>
          </a:r>
          <a:r>
            <a:rPr lang="en-US" sz="1100" baseline="0">
              <a:solidFill>
                <a:srgbClr val="687F9E"/>
              </a:solidFill>
            </a:rPr>
            <a:t> Preencher as seguintes colunas: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a. Despesa;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b. Comentário (opcional);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c. Conta;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d. Valor;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e. Data;</a:t>
          </a:r>
        </a:p>
        <a:p>
          <a:pPr algn="l"/>
          <a:endParaRPr lang="en-US" sz="1100" baseline="0">
            <a:solidFill>
              <a:srgbClr val="687F9E"/>
            </a:solidFill>
          </a:endParaRPr>
        </a:p>
        <a:p>
          <a:pPr algn="l"/>
          <a:r>
            <a:rPr lang="en-US" sz="1100" baseline="0">
              <a:solidFill>
                <a:srgbClr val="687F9E"/>
              </a:solidFill>
            </a:rPr>
            <a:t>ii. As colunas abaixo são prenchidas de forma automática por fórmulas: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a. Grupo;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b. Mês;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c. Ano;</a:t>
          </a:r>
        </a:p>
        <a:p>
          <a:pPr algn="l"/>
          <a:r>
            <a:rPr lang="en-US" sz="1100" baseline="0">
              <a:solidFill>
                <a:srgbClr val="687F9E"/>
              </a:solidFill>
            </a:rPr>
            <a:t>d. Mês abrev;</a:t>
          </a:r>
        </a:p>
        <a:p>
          <a:pPr algn="l"/>
          <a:endParaRPr lang="en-US" sz="1100">
            <a:solidFill>
              <a:srgbClr val="687F9E"/>
            </a:solidFill>
          </a:endParaRPr>
        </a:p>
      </xdr:txBody>
    </xdr:sp>
    <xdr:clientData/>
  </xdr:twoCellAnchor>
  <xdr:twoCellAnchor editAs="oneCell">
    <xdr:from>
      <xdr:col>14</xdr:col>
      <xdr:colOff>28575</xdr:colOff>
      <xdr:row>0</xdr:row>
      <xdr:rowOff>0</xdr:rowOff>
    </xdr:from>
    <xdr:to>
      <xdr:col>16</xdr:col>
      <xdr:colOff>153458</xdr:colOff>
      <xdr:row>3</xdr:row>
      <xdr:rowOff>79625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4E056AA-8FD9-4F1B-AAF1-073F4CDB2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72825" y="0"/>
          <a:ext cx="1344083" cy="670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154782</xdr:colOff>
      <xdr:row>8</xdr:row>
      <xdr:rowOff>59536</xdr:rowOff>
    </xdr:from>
    <xdr:to>
      <xdr:col>46</xdr:col>
      <xdr:colOff>297665</xdr:colOff>
      <xdr:row>25</xdr:row>
      <xdr:rowOff>109543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154782</xdr:colOff>
      <xdr:row>25</xdr:row>
      <xdr:rowOff>140501</xdr:rowOff>
    </xdr:from>
    <xdr:to>
      <xdr:col>46</xdr:col>
      <xdr:colOff>285761</xdr:colOff>
      <xdr:row>45</xdr:row>
      <xdr:rowOff>119063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76200</xdr:colOff>
          <xdr:row>2</xdr:row>
          <xdr:rowOff>180975</xdr:rowOff>
        </xdr:from>
        <xdr:to>
          <xdr:col>45</xdr:col>
          <xdr:colOff>66675</xdr:colOff>
          <xdr:row>4</xdr:row>
          <xdr:rowOff>19050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114307</xdr:colOff>
          <xdr:row>26</xdr:row>
          <xdr:rowOff>90477</xdr:rowOff>
        </xdr:from>
        <xdr:to>
          <xdr:col>46</xdr:col>
          <xdr:colOff>185744</xdr:colOff>
          <xdr:row>27</xdr:row>
          <xdr:rowOff>90477</xdr:rowOff>
        </xdr:to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nçar_Despesas!$AF$11:$AG$11" spid="_x0000_s237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1984838" y="4972040"/>
              <a:ext cx="1619250" cy="190500"/>
            </a:xfrm>
            <a:prstGeom prst="rect">
              <a:avLst/>
            </a:prstGeom>
            <a:noFill/>
            <a:ln>
              <a:noFill/>
            </a:ln>
          </xdr:spPr>
        </xdr:pic>
        <xdr:clientData/>
      </xdr:twoCellAnchor>
    </mc:Choice>
    <mc:Fallback/>
  </mc:AlternateContent>
  <xdr:twoCellAnchor>
    <xdr:from>
      <xdr:col>2</xdr:col>
      <xdr:colOff>2381</xdr:colOff>
      <xdr:row>7</xdr:row>
      <xdr:rowOff>25002</xdr:rowOff>
    </xdr:from>
    <xdr:to>
      <xdr:col>30</xdr:col>
      <xdr:colOff>0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47</xdr:col>
      <xdr:colOff>214312</xdr:colOff>
      <xdr:row>6</xdr:row>
      <xdr:rowOff>35720</xdr:rowOff>
    </xdr:from>
    <xdr:to>
      <xdr:col>50</xdr:col>
      <xdr:colOff>92030</xdr:colOff>
      <xdr:row>7</xdr:row>
      <xdr:rowOff>97220</xdr:rowOff>
    </xdr:to>
    <xdr:pic>
      <xdr:nvPicPr>
        <xdr:cNvPr id="8" name="Imagem 7" descr="botao_voltar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3942218" y="1107283"/>
          <a:ext cx="806406" cy="252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</xdr:colOff>
          <xdr:row>33</xdr:row>
          <xdr:rowOff>5433</xdr:rowOff>
        </xdr:from>
        <xdr:to>
          <xdr:col>31</xdr:col>
          <xdr:colOff>57356</xdr:colOff>
          <xdr:row>45</xdr:row>
          <xdr:rowOff>107356</xdr:rowOff>
        </xdr:to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nçar_Despesas!$AR$15:$BD$26" spid="_x0000_s237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66689" y="6220496"/>
              <a:ext cx="8808448" cy="238792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107822</xdr:rowOff>
        </xdr:from>
        <xdr:to>
          <xdr:col>31</xdr:col>
          <xdr:colOff>35719</xdr:colOff>
          <xdr:row>32</xdr:row>
          <xdr:rowOff>42543</xdr:rowOff>
        </xdr:to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nçar_Receitas!$AJ$3:$AV$11" spid="_x0000_s2380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66688" y="4227385"/>
              <a:ext cx="8786812" cy="183972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121453</xdr:colOff>
          <xdr:row>9</xdr:row>
          <xdr:rowOff>52394</xdr:rowOff>
        </xdr:from>
        <xdr:to>
          <xdr:col>46</xdr:col>
          <xdr:colOff>251203</xdr:colOff>
          <xdr:row>10</xdr:row>
          <xdr:rowOff>52778</xdr:rowOff>
        </xdr:to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nçar_Receitas!$AC$13:$AD$13" spid="_x0000_s2381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2301547" y="1695457"/>
              <a:ext cx="1368000" cy="19088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49</xdr:col>
      <xdr:colOff>47626</xdr:colOff>
      <xdr:row>0</xdr:row>
      <xdr:rowOff>166688</xdr:rowOff>
    </xdr:from>
    <xdr:to>
      <xdr:col>53</xdr:col>
      <xdr:colOff>153459</xdr:colOff>
      <xdr:row>4</xdr:row>
      <xdr:rowOff>146300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BF52C7F-9589-4D8E-B19F-E1A0A70AA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394657" y="166688"/>
          <a:ext cx="1344083" cy="670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77931</xdr:colOff>
      <xdr:row>5</xdr:row>
      <xdr:rowOff>18183</xdr:rowOff>
    </xdr:from>
    <xdr:to>
      <xdr:col>13</xdr:col>
      <xdr:colOff>597477</xdr:colOff>
      <xdr:row>19</xdr:row>
      <xdr:rowOff>164522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257175</xdr:colOff>
      <xdr:row>2</xdr:row>
      <xdr:rowOff>47625</xdr:rowOff>
    </xdr:from>
    <xdr:to>
      <xdr:col>13</xdr:col>
      <xdr:colOff>453981</xdr:colOff>
      <xdr:row>3</xdr:row>
      <xdr:rowOff>109125</xdr:rowOff>
    </xdr:to>
    <xdr:pic>
      <xdr:nvPicPr>
        <xdr:cNvPr id="4" name="Imagem 3" descr="botao_voltar.gif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686800" y="238125"/>
          <a:ext cx="806406" cy="252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228600</xdr:colOff>
      <xdr:row>1</xdr:row>
      <xdr:rowOff>28575</xdr:rowOff>
    </xdr:from>
    <xdr:to>
      <xdr:col>18</xdr:col>
      <xdr:colOff>353483</xdr:colOff>
      <xdr:row>5</xdr:row>
      <xdr:rowOff>32000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E555C75-C516-4C96-8166-D49B2D5C8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82275" y="219075"/>
          <a:ext cx="1344083" cy="6701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76200</xdr:rowOff>
    </xdr:from>
    <xdr:to>
      <xdr:col>5</xdr:col>
      <xdr:colOff>187281</xdr:colOff>
      <xdr:row>1</xdr:row>
      <xdr:rowOff>137700</xdr:rowOff>
    </xdr:to>
    <xdr:pic>
      <xdr:nvPicPr>
        <xdr:cNvPr id="2" name="Imagem 1" descr="botao_voltar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4295775" y="76200"/>
          <a:ext cx="806406" cy="25200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0</xdr:row>
      <xdr:rowOff>28575</xdr:rowOff>
    </xdr:from>
    <xdr:to>
      <xdr:col>8</xdr:col>
      <xdr:colOff>372533</xdr:colOff>
      <xdr:row>3</xdr:row>
      <xdr:rowOff>127250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694D544-0EBD-4388-8F4C-9317B85E0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72150" y="28575"/>
          <a:ext cx="1344083" cy="670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0</xdr:row>
      <xdr:rowOff>142875</xdr:rowOff>
    </xdr:from>
    <xdr:to>
      <xdr:col>12</xdr:col>
      <xdr:colOff>368256</xdr:colOff>
      <xdr:row>2</xdr:row>
      <xdr:rowOff>13875</xdr:rowOff>
    </xdr:to>
    <xdr:pic>
      <xdr:nvPicPr>
        <xdr:cNvPr id="2" name="Imagem 1" descr="botao_voltar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6877050" y="142875"/>
          <a:ext cx="806406" cy="252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15</xdr:col>
      <xdr:colOff>267758</xdr:colOff>
      <xdr:row>3</xdr:row>
      <xdr:rowOff>98675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E406FD4-DB4A-4229-B039-0A22724E5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7675" y="0"/>
          <a:ext cx="1344083" cy="67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tabSelected="1" zoomScale="90" zoomScaleNormal="90" workbookViewId="0"/>
  </sheetViews>
  <sheetFormatPr defaultColWidth="2.7109375" defaultRowHeight="14.25" customHeight="1"/>
  <cols>
    <col min="1" max="1" width="2.7109375" customWidth="1"/>
  </cols>
  <sheetData/>
  <sheetProtection algorithmName="SHA-512" hashValue="wOSfBrOUF84ZLwpNldMDE1C0/xWtXQ46uSYyruz+B1nnCfHqDzc0VtQpyhffXVpQePSXtLlomPFL0SQX3zfKEQ==" saltValue="LU0Rw/TzxMm7/jheFWDyM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V102"/>
  <sheetViews>
    <sheetView showGridLines="0" zoomScaleNormal="100" workbookViewId="0"/>
  </sheetViews>
  <sheetFormatPr defaultRowHeight="15"/>
  <cols>
    <col min="1" max="1" width="2" style="18" customWidth="1"/>
    <col min="2" max="2" width="9.85546875" style="18" bestFit="1" customWidth="1"/>
    <col min="3" max="3" width="23.42578125" style="18" bestFit="1" customWidth="1"/>
    <col min="4" max="4" width="8.42578125" style="18" bestFit="1" customWidth="1"/>
    <col min="5" max="5" width="8.85546875" style="18" bestFit="1" customWidth="1"/>
    <col min="6" max="6" width="12.140625" style="18" bestFit="1" customWidth="1"/>
    <col min="7" max="7" width="10.7109375" style="18" bestFit="1" customWidth="1"/>
    <col min="8" max="8" width="9.42578125" style="18" bestFit="1" customWidth="1"/>
    <col min="9" max="9" width="9.140625" style="18" bestFit="1" customWidth="1"/>
    <col min="10" max="10" width="14.85546875" style="18" bestFit="1" customWidth="1"/>
    <col min="11" max="29" width="9.140625" style="18"/>
    <col min="30" max="30" width="12.5703125" style="18" bestFit="1" customWidth="1"/>
    <col min="31" max="35" width="9.140625" style="18"/>
    <col min="36" max="36" width="12.5703125" style="18" bestFit="1" customWidth="1"/>
    <col min="37" max="46" width="9.5703125" style="18" bestFit="1" customWidth="1"/>
    <col min="47" max="48" width="9.140625" style="18" customWidth="1"/>
    <col min="49" max="16384" width="9.140625" style="18"/>
  </cols>
  <sheetData>
    <row r="1" spans="2:48" ht="15.75" thickBot="1"/>
    <row r="2" spans="2:48">
      <c r="B2" s="19" t="s">
        <v>0</v>
      </c>
      <c r="C2" s="20" t="s">
        <v>1</v>
      </c>
      <c r="D2" s="21" t="s">
        <v>2</v>
      </c>
      <c r="E2" s="21" t="s">
        <v>3</v>
      </c>
      <c r="F2" s="22" t="s">
        <v>4</v>
      </c>
      <c r="G2" s="23" t="s">
        <v>5</v>
      </c>
      <c r="H2" s="24" t="s">
        <v>6</v>
      </c>
      <c r="I2" s="25" t="s">
        <v>7</v>
      </c>
      <c r="J2" s="26" t="s">
        <v>8</v>
      </c>
      <c r="O2" s="27" t="s">
        <v>9</v>
      </c>
      <c r="P2" s="27"/>
      <c r="AC2" s="28">
        <f>SUMIFS(F:F,B:B,AD2,J:J,Lançar_Despesas!$AD$3)</f>
        <v>2300</v>
      </c>
      <c r="AD2" s="18" t="s">
        <v>10</v>
      </c>
      <c r="AE2" s="18" t="s">
        <v>0</v>
      </c>
      <c r="AF2" s="18" t="s">
        <v>10</v>
      </c>
      <c r="AG2" s="18" t="s">
        <v>10</v>
      </c>
    </row>
    <row r="3" spans="2:48">
      <c r="B3" s="29" t="s">
        <v>10</v>
      </c>
      <c r="C3" s="30"/>
      <c r="D3" s="53" t="str">
        <f t="shared" ref="D3:D34" si="0">IFERROR(VLOOKUP(B3,AD:AE,2,FALSE),"")</f>
        <v>Receita</v>
      </c>
      <c r="E3" s="53" t="str">
        <f t="shared" ref="E3:E34" si="1">D3</f>
        <v>Receita</v>
      </c>
      <c r="F3" s="32">
        <v>2300</v>
      </c>
      <c r="G3" s="33">
        <v>43743</v>
      </c>
      <c r="H3" s="56">
        <f t="shared" ref="H3:H34" si="2">IF(G3&lt;&gt;"",MONTH(G3),"")</f>
        <v>10</v>
      </c>
      <c r="I3" s="57">
        <f t="shared" ref="I3:I34" si="3">IF(G3&lt;&gt;"",YEAR(G3),"")</f>
        <v>2019</v>
      </c>
      <c r="J3" s="58" t="str">
        <f>IFERROR(VLOOKUP(H3,Lançar_Despesas!AA:AB,2,FALSE),"")</f>
        <v>Out</v>
      </c>
      <c r="AC3" s="28">
        <f>SUMIFS(F:F,B:B,AD3,J:J,Lançar_Despesas!$AD$3)</f>
        <v>600</v>
      </c>
      <c r="AD3" s="18" t="s">
        <v>11</v>
      </c>
      <c r="AE3" s="18" t="s">
        <v>0</v>
      </c>
      <c r="AF3" s="18" t="s">
        <v>12</v>
      </c>
      <c r="AG3" s="18" t="s">
        <v>13</v>
      </c>
      <c r="AJ3" s="34" t="s">
        <v>0</v>
      </c>
      <c r="AK3" s="35" t="str">
        <f>Lançar_Despesas!AS15</f>
        <v>Jan</v>
      </c>
      <c r="AL3" s="35" t="str">
        <f>Lançar_Despesas!AT15</f>
        <v>Fev</v>
      </c>
      <c r="AM3" s="35" t="str">
        <f>Lançar_Despesas!AU15</f>
        <v>Mar</v>
      </c>
      <c r="AN3" s="35" t="str">
        <f>Lançar_Despesas!AV15</f>
        <v>Abr</v>
      </c>
      <c r="AO3" s="35" t="str">
        <f>Lançar_Despesas!AW15</f>
        <v>Mai</v>
      </c>
      <c r="AP3" s="35" t="str">
        <f>Lançar_Despesas!AX15</f>
        <v>Jun</v>
      </c>
      <c r="AQ3" s="35" t="str">
        <f>Lançar_Despesas!AY15</f>
        <v>Jul</v>
      </c>
      <c r="AR3" s="35" t="str">
        <f>Lançar_Despesas!AZ15</f>
        <v>Ago</v>
      </c>
      <c r="AS3" s="35" t="str">
        <f>Lançar_Despesas!BA15</f>
        <v>Set</v>
      </c>
      <c r="AT3" s="35" t="str">
        <f>Lançar_Despesas!BB15</f>
        <v>Out</v>
      </c>
      <c r="AU3" s="35" t="str">
        <f>Lançar_Despesas!BC15</f>
        <v>Nov</v>
      </c>
      <c r="AV3" s="35" t="str">
        <f>Lançar_Despesas!BD15</f>
        <v>Dez</v>
      </c>
    </row>
    <row r="4" spans="2:48">
      <c r="B4" s="36" t="s">
        <v>14</v>
      </c>
      <c r="C4" s="37" t="s">
        <v>15</v>
      </c>
      <c r="D4" s="54" t="str">
        <f t="shared" si="0"/>
        <v>Receita</v>
      </c>
      <c r="E4" s="54" t="str">
        <f t="shared" si="1"/>
        <v>Receita</v>
      </c>
      <c r="F4" s="39">
        <v>400</v>
      </c>
      <c r="G4" s="40">
        <v>43748</v>
      </c>
      <c r="H4" s="59">
        <f t="shared" si="2"/>
        <v>10</v>
      </c>
      <c r="I4" s="60">
        <f t="shared" si="3"/>
        <v>2019</v>
      </c>
      <c r="J4" s="61" t="str">
        <f>IFERROR(VLOOKUP(H4,Lançar_Despesas!AA:AB,2,FALSE),"")</f>
        <v>Out</v>
      </c>
      <c r="M4" s="18" t="s">
        <v>16</v>
      </c>
      <c r="AC4" s="28">
        <f>SUMIFS(F:F,B:B,AD4,J:J,Lançar_Despesas!$AD$3)</f>
        <v>0</v>
      </c>
      <c r="AD4" s="18" t="s">
        <v>17</v>
      </c>
      <c r="AE4" s="18" t="s">
        <v>0</v>
      </c>
      <c r="AF4" s="18" t="s">
        <v>18</v>
      </c>
      <c r="AG4" s="18" t="s">
        <v>13</v>
      </c>
      <c r="AJ4" s="41" t="str">
        <f t="shared" ref="AJ4:AJ10" si="4">AD2</f>
        <v>Salário</v>
      </c>
      <c r="AK4" s="42">
        <f t="shared" ref="AK4:AV10" si="5">SUMIFS($F:$F,$B:$B,$AJ4,$J:$J,AK$3)</f>
        <v>2300</v>
      </c>
      <c r="AL4" s="42">
        <f t="shared" si="5"/>
        <v>2300</v>
      </c>
      <c r="AM4" s="42">
        <f t="shared" si="5"/>
        <v>2300</v>
      </c>
      <c r="AN4" s="42">
        <f t="shared" si="5"/>
        <v>2300</v>
      </c>
      <c r="AO4" s="42">
        <f t="shared" si="5"/>
        <v>2300</v>
      </c>
      <c r="AP4" s="42">
        <f t="shared" si="5"/>
        <v>2300</v>
      </c>
      <c r="AQ4" s="42">
        <f t="shared" si="5"/>
        <v>2300</v>
      </c>
      <c r="AR4" s="42">
        <f t="shared" si="5"/>
        <v>2300</v>
      </c>
      <c r="AS4" s="42">
        <f t="shared" si="5"/>
        <v>2300</v>
      </c>
      <c r="AT4" s="42">
        <f t="shared" si="5"/>
        <v>2300</v>
      </c>
      <c r="AU4" s="42">
        <f t="shared" si="5"/>
        <v>0</v>
      </c>
      <c r="AV4" s="42">
        <f t="shared" si="5"/>
        <v>0</v>
      </c>
    </row>
    <row r="5" spans="2:48">
      <c r="B5" s="29" t="s">
        <v>10</v>
      </c>
      <c r="C5" s="30"/>
      <c r="D5" s="53" t="str">
        <f t="shared" si="0"/>
        <v>Receita</v>
      </c>
      <c r="E5" s="53" t="str">
        <f t="shared" si="1"/>
        <v>Receita</v>
      </c>
      <c r="F5" s="32">
        <v>2300</v>
      </c>
      <c r="G5" s="33">
        <v>43713</v>
      </c>
      <c r="H5" s="56">
        <f t="shared" si="2"/>
        <v>9</v>
      </c>
      <c r="I5" s="57">
        <f t="shared" si="3"/>
        <v>2019</v>
      </c>
      <c r="J5" s="58" t="str">
        <f>IFERROR(VLOOKUP(H5,Lançar_Despesas!AA:AB,2,FALSE),"")</f>
        <v>Set</v>
      </c>
      <c r="AC5" s="28">
        <f>SUMIFS(F:F,B:B,AD5,J:J,Lançar_Despesas!$AD$3)</f>
        <v>0</v>
      </c>
      <c r="AD5" s="18" t="s">
        <v>19</v>
      </c>
      <c r="AE5" s="18" t="s">
        <v>0</v>
      </c>
      <c r="AJ5" s="43" t="str">
        <f t="shared" si="4"/>
        <v>Aluguel</v>
      </c>
      <c r="AK5" s="44">
        <f t="shared" si="5"/>
        <v>600</v>
      </c>
      <c r="AL5" s="44">
        <f t="shared" si="5"/>
        <v>600</v>
      </c>
      <c r="AM5" s="44">
        <f t="shared" si="5"/>
        <v>600</v>
      </c>
      <c r="AN5" s="44">
        <f t="shared" si="5"/>
        <v>600</v>
      </c>
      <c r="AO5" s="44">
        <f t="shared" si="5"/>
        <v>600</v>
      </c>
      <c r="AP5" s="44">
        <f t="shared" si="5"/>
        <v>600</v>
      </c>
      <c r="AQ5" s="44">
        <f t="shared" si="5"/>
        <v>600</v>
      </c>
      <c r="AR5" s="44">
        <f t="shared" si="5"/>
        <v>600</v>
      </c>
      <c r="AS5" s="44">
        <f t="shared" si="5"/>
        <v>600</v>
      </c>
      <c r="AT5" s="44">
        <f t="shared" si="5"/>
        <v>600</v>
      </c>
      <c r="AU5" s="44">
        <f t="shared" si="5"/>
        <v>0</v>
      </c>
      <c r="AV5" s="44">
        <f t="shared" si="5"/>
        <v>0</v>
      </c>
    </row>
    <row r="6" spans="2:48">
      <c r="B6" s="36" t="s">
        <v>14</v>
      </c>
      <c r="C6" s="37" t="s">
        <v>15</v>
      </c>
      <c r="D6" s="54" t="str">
        <f t="shared" si="0"/>
        <v>Receita</v>
      </c>
      <c r="E6" s="54" t="str">
        <f t="shared" si="1"/>
        <v>Receita</v>
      </c>
      <c r="F6" s="39">
        <v>450</v>
      </c>
      <c r="G6" s="40">
        <v>43718</v>
      </c>
      <c r="H6" s="59">
        <f t="shared" si="2"/>
        <v>9</v>
      </c>
      <c r="I6" s="60">
        <f t="shared" si="3"/>
        <v>2019</v>
      </c>
      <c r="J6" s="61" t="str">
        <f>IFERROR(VLOOKUP(H6,Lançar_Despesas!AA:AB,2,FALSE),"")</f>
        <v>Set</v>
      </c>
      <c r="AC6" s="28">
        <f>SUMIFS(F:F,B:B,AD6,J:J,Lançar_Despesas!$AD$3)</f>
        <v>0</v>
      </c>
      <c r="AD6" s="18" t="s">
        <v>20</v>
      </c>
      <c r="AE6" s="18" t="s">
        <v>0</v>
      </c>
      <c r="AJ6" s="41" t="str">
        <f t="shared" si="4"/>
        <v>Pensão</v>
      </c>
      <c r="AK6" s="42">
        <f t="shared" si="5"/>
        <v>0</v>
      </c>
      <c r="AL6" s="42">
        <f t="shared" si="5"/>
        <v>0</v>
      </c>
      <c r="AM6" s="42">
        <f t="shared" si="5"/>
        <v>0</v>
      </c>
      <c r="AN6" s="42">
        <f t="shared" si="5"/>
        <v>0</v>
      </c>
      <c r="AO6" s="42">
        <f t="shared" si="5"/>
        <v>0</v>
      </c>
      <c r="AP6" s="42">
        <f t="shared" si="5"/>
        <v>0</v>
      </c>
      <c r="AQ6" s="42">
        <f t="shared" si="5"/>
        <v>0</v>
      </c>
      <c r="AR6" s="42">
        <f t="shared" si="5"/>
        <v>0</v>
      </c>
      <c r="AS6" s="42">
        <f t="shared" si="5"/>
        <v>0</v>
      </c>
      <c r="AT6" s="42">
        <f t="shared" si="5"/>
        <v>0</v>
      </c>
      <c r="AU6" s="42">
        <f t="shared" si="5"/>
        <v>0</v>
      </c>
      <c r="AV6" s="42">
        <f t="shared" si="5"/>
        <v>0</v>
      </c>
    </row>
    <row r="7" spans="2:48">
      <c r="B7" s="29" t="s">
        <v>10</v>
      </c>
      <c r="C7" s="30"/>
      <c r="D7" s="53" t="str">
        <f t="shared" si="0"/>
        <v>Receita</v>
      </c>
      <c r="E7" s="53" t="str">
        <f t="shared" si="1"/>
        <v>Receita</v>
      </c>
      <c r="F7" s="32">
        <v>2300</v>
      </c>
      <c r="G7" s="33">
        <v>43682</v>
      </c>
      <c r="H7" s="56">
        <f t="shared" si="2"/>
        <v>8</v>
      </c>
      <c r="I7" s="57">
        <f t="shared" si="3"/>
        <v>2019</v>
      </c>
      <c r="J7" s="58" t="str">
        <f>IFERROR(VLOOKUP(H7,Lançar_Despesas!AA:AB,2,FALSE),"")</f>
        <v>Ago</v>
      </c>
      <c r="AC7" s="28">
        <f>SUMIFS(F:F,B:B,AD7,J:J,Lançar_Despesas!$AD$3)</f>
        <v>0</v>
      </c>
      <c r="AD7" s="18" t="s">
        <v>21</v>
      </c>
      <c r="AE7" s="18" t="s">
        <v>0</v>
      </c>
      <c r="AJ7" s="43" t="str">
        <f t="shared" si="4"/>
        <v>Horas extras</v>
      </c>
      <c r="AK7" s="44">
        <f t="shared" si="5"/>
        <v>0</v>
      </c>
      <c r="AL7" s="44">
        <f t="shared" si="5"/>
        <v>0</v>
      </c>
      <c r="AM7" s="44">
        <f t="shared" si="5"/>
        <v>0</v>
      </c>
      <c r="AN7" s="44">
        <f t="shared" si="5"/>
        <v>0</v>
      </c>
      <c r="AO7" s="44">
        <f t="shared" si="5"/>
        <v>0</v>
      </c>
      <c r="AP7" s="44">
        <f t="shared" si="5"/>
        <v>0</v>
      </c>
      <c r="AQ7" s="44">
        <f t="shared" si="5"/>
        <v>0</v>
      </c>
      <c r="AR7" s="44">
        <f t="shared" si="5"/>
        <v>0</v>
      </c>
      <c r="AS7" s="44">
        <f t="shared" si="5"/>
        <v>0</v>
      </c>
      <c r="AT7" s="44">
        <f t="shared" si="5"/>
        <v>0</v>
      </c>
      <c r="AU7" s="44">
        <f t="shared" si="5"/>
        <v>0</v>
      </c>
      <c r="AV7" s="44">
        <f t="shared" si="5"/>
        <v>0</v>
      </c>
    </row>
    <row r="8" spans="2:48">
      <c r="B8" s="36" t="s">
        <v>14</v>
      </c>
      <c r="C8" s="37" t="s">
        <v>15</v>
      </c>
      <c r="D8" s="54" t="str">
        <f t="shared" si="0"/>
        <v>Receita</v>
      </c>
      <c r="E8" s="54" t="str">
        <f t="shared" si="1"/>
        <v>Receita</v>
      </c>
      <c r="F8" s="39">
        <v>350</v>
      </c>
      <c r="G8" s="40">
        <v>43687</v>
      </c>
      <c r="H8" s="59">
        <f t="shared" si="2"/>
        <v>8</v>
      </c>
      <c r="I8" s="60">
        <f t="shared" si="3"/>
        <v>2019</v>
      </c>
      <c r="J8" s="61" t="str">
        <f>IFERROR(VLOOKUP(H8,Lançar_Despesas!AA:AB,2,FALSE),"")</f>
        <v>Ago</v>
      </c>
      <c r="AC8" s="28">
        <f>SUMIFS(F:F,B:B,AD8,J:J,Lançar_Despesas!$AD$3)</f>
        <v>450</v>
      </c>
      <c r="AD8" s="18" t="s">
        <v>14</v>
      </c>
      <c r="AE8" s="18" t="s">
        <v>0</v>
      </c>
      <c r="AJ8" s="41" t="str">
        <f t="shared" si="4"/>
        <v>13º salário</v>
      </c>
      <c r="AK8" s="42">
        <f t="shared" si="5"/>
        <v>0</v>
      </c>
      <c r="AL8" s="42">
        <f t="shared" si="5"/>
        <v>0</v>
      </c>
      <c r="AM8" s="42">
        <f t="shared" si="5"/>
        <v>0</v>
      </c>
      <c r="AN8" s="42">
        <f t="shared" si="5"/>
        <v>0</v>
      </c>
      <c r="AO8" s="42">
        <f t="shared" si="5"/>
        <v>0</v>
      </c>
      <c r="AP8" s="42">
        <f t="shared" si="5"/>
        <v>0</v>
      </c>
      <c r="AQ8" s="42">
        <f t="shared" si="5"/>
        <v>0</v>
      </c>
      <c r="AR8" s="42">
        <f t="shared" si="5"/>
        <v>0</v>
      </c>
      <c r="AS8" s="42">
        <f t="shared" si="5"/>
        <v>0</v>
      </c>
      <c r="AT8" s="42">
        <f t="shared" si="5"/>
        <v>0</v>
      </c>
      <c r="AU8" s="42">
        <f t="shared" si="5"/>
        <v>0</v>
      </c>
      <c r="AV8" s="42">
        <f t="shared" si="5"/>
        <v>0</v>
      </c>
    </row>
    <row r="9" spans="2:48">
      <c r="B9" s="29" t="s">
        <v>10</v>
      </c>
      <c r="C9" s="30"/>
      <c r="D9" s="53" t="str">
        <f t="shared" si="0"/>
        <v>Receita</v>
      </c>
      <c r="E9" s="53" t="str">
        <f t="shared" si="1"/>
        <v>Receita</v>
      </c>
      <c r="F9" s="32">
        <v>2300</v>
      </c>
      <c r="G9" s="33">
        <v>43651</v>
      </c>
      <c r="H9" s="56">
        <f t="shared" si="2"/>
        <v>7</v>
      </c>
      <c r="I9" s="57">
        <f t="shared" si="3"/>
        <v>2019</v>
      </c>
      <c r="J9" s="58" t="str">
        <f>IFERROR(VLOOKUP(H9,Lançar_Despesas!AA:AB,2,FALSE),"")</f>
        <v>Jul</v>
      </c>
      <c r="AJ9" s="43" t="str">
        <f t="shared" si="4"/>
        <v>Férias</v>
      </c>
      <c r="AK9" s="44">
        <f t="shared" si="5"/>
        <v>0</v>
      </c>
      <c r="AL9" s="44">
        <f t="shared" si="5"/>
        <v>0</v>
      </c>
      <c r="AM9" s="44">
        <f t="shared" si="5"/>
        <v>0</v>
      </c>
      <c r="AN9" s="44">
        <f t="shared" si="5"/>
        <v>0</v>
      </c>
      <c r="AO9" s="44">
        <f t="shared" si="5"/>
        <v>0</v>
      </c>
      <c r="AP9" s="44">
        <f t="shared" si="5"/>
        <v>0</v>
      </c>
      <c r="AQ9" s="44">
        <f t="shared" si="5"/>
        <v>0</v>
      </c>
      <c r="AR9" s="44">
        <f t="shared" si="5"/>
        <v>0</v>
      </c>
      <c r="AS9" s="44">
        <f t="shared" si="5"/>
        <v>0</v>
      </c>
      <c r="AT9" s="44">
        <f t="shared" si="5"/>
        <v>0</v>
      </c>
      <c r="AU9" s="44">
        <f t="shared" si="5"/>
        <v>0</v>
      </c>
      <c r="AV9" s="44">
        <f t="shared" si="5"/>
        <v>0</v>
      </c>
    </row>
    <row r="10" spans="2:48">
      <c r="B10" s="36" t="s">
        <v>14</v>
      </c>
      <c r="C10" s="37" t="s">
        <v>15</v>
      </c>
      <c r="D10" s="54" t="str">
        <f t="shared" si="0"/>
        <v>Receita</v>
      </c>
      <c r="E10" s="54" t="str">
        <f t="shared" si="1"/>
        <v>Receita</v>
      </c>
      <c r="F10" s="39">
        <v>400</v>
      </c>
      <c r="G10" s="40">
        <v>43656</v>
      </c>
      <c r="H10" s="59">
        <f t="shared" si="2"/>
        <v>7</v>
      </c>
      <c r="I10" s="60">
        <f t="shared" si="3"/>
        <v>2019</v>
      </c>
      <c r="J10" s="61" t="str">
        <f>IFERROR(VLOOKUP(H10,Lançar_Despesas!AA:AB,2,FALSE),"")</f>
        <v>Jul</v>
      </c>
      <c r="AJ10" s="41" t="str">
        <f t="shared" si="4"/>
        <v>Outros</v>
      </c>
      <c r="AK10" s="42">
        <f t="shared" si="5"/>
        <v>450</v>
      </c>
      <c r="AL10" s="42">
        <f t="shared" si="5"/>
        <v>600</v>
      </c>
      <c r="AM10" s="42">
        <f t="shared" si="5"/>
        <v>550</v>
      </c>
      <c r="AN10" s="42">
        <f t="shared" si="5"/>
        <v>500</v>
      </c>
      <c r="AO10" s="42">
        <f t="shared" si="5"/>
        <v>350</v>
      </c>
      <c r="AP10" s="42">
        <f t="shared" si="5"/>
        <v>400</v>
      </c>
      <c r="AQ10" s="42">
        <f t="shared" si="5"/>
        <v>400</v>
      </c>
      <c r="AR10" s="42">
        <f t="shared" si="5"/>
        <v>350</v>
      </c>
      <c r="AS10" s="42">
        <f t="shared" si="5"/>
        <v>450</v>
      </c>
      <c r="AT10" s="42">
        <f t="shared" si="5"/>
        <v>400</v>
      </c>
      <c r="AU10" s="42">
        <f t="shared" si="5"/>
        <v>0</v>
      </c>
      <c r="AV10" s="42">
        <f t="shared" si="5"/>
        <v>0</v>
      </c>
    </row>
    <row r="11" spans="2:48">
      <c r="B11" s="29" t="s">
        <v>10</v>
      </c>
      <c r="C11" s="30"/>
      <c r="D11" s="53" t="str">
        <f t="shared" si="0"/>
        <v>Receita</v>
      </c>
      <c r="E11" s="53" t="str">
        <f t="shared" si="1"/>
        <v>Receita</v>
      </c>
      <c r="F11" s="32">
        <v>2300</v>
      </c>
      <c r="G11" s="33">
        <v>43621</v>
      </c>
      <c r="H11" s="56">
        <f t="shared" si="2"/>
        <v>6</v>
      </c>
      <c r="I11" s="57">
        <f t="shared" si="3"/>
        <v>2019</v>
      </c>
      <c r="J11" s="58" t="str">
        <f>IFERROR(VLOOKUP(H11,Lançar_Despesas!AA:AB,2,FALSE),"")</f>
        <v>Jun</v>
      </c>
      <c r="AJ11" s="45" t="s">
        <v>22</v>
      </c>
      <c r="AK11" s="46">
        <f>SUM(AK4:AK10)</f>
        <v>3350</v>
      </c>
      <c r="AL11" s="46">
        <f t="shared" ref="AL11:AV11" si="6">SUM(AL4:AL10)</f>
        <v>3500</v>
      </c>
      <c r="AM11" s="46">
        <f t="shared" si="6"/>
        <v>3450</v>
      </c>
      <c r="AN11" s="46">
        <f t="shared" si="6"/>
        <v>3400</v>
      </c>
      <c r="AO11" s="46">
        <f t="shared" si="6"/>
        <v>3250</v>
      </c>
      <c r="AP11" s="46">
        <f t="shared" si="6"/>
        <v>3300</v>
      </c>
      <c r="AQ11" s="46">
        <f t="shared" si="6"/>
        <v>3300</v>
      </c>
      <c r="AR11" s="46">
        <f t="shared" si="6"/>
        <v>3250</v>
      </c>
      <c r="AS11" s="46">
        <f t="shared" si="6"/>
        <v>3350</v>
      </c>
      <c r="AT11" s="46">
        <f t="shared" si="6"/>
        <v>3300</v>
      </c>
      <c r="AU11" s="46">
        <f t="shared" si="6"/>
        <v>0</v>
      </c>
      <c r="AV11" s="46">
        <f t="shared" si="6"/>
        <v>0</v>
      </c>
    </row>
    <row r="12" spans="2:48">
      <c r="B12" s="36" t="s">
        <v>14</v>
      </c>
      <c r="C12" s="37" t="s">
        <v>15</v>
      </c>
      <c r="D12" s="54" t="str">
        <f t="shared" si="0"/>
        <v>Receita</v>
      </c>
      <c r="E12" s="54" t="str">
        <f t="shared" si="1"/>
        <v>Receita</v>
      </c>
      <c r="F12" s="39">
        <v>400</v>
      </c>
      <c r="G12" s="40">
        <v>43626</v>
      </c>
      <c r="H12" s="59">
        <f t="shared" si="2"/>
        <v>6</v>
      </c>
      <c r="I12" s="60">
        <f t="shared" si="3"/>
        <v>2019</v>
      </c>
      <c r="J12" s="61" t="str">
        <f>IFERROR(VLOOKUP(H12,Lançar_Despesas!AA:AB,2,FALSE),"")</f>
        <v>Jun</v>
      </c>
    </row>
    <row r="13" spans="2:48">
      <c r="B13" s="29" t="s">
        <v>10</v>
      </c>
      <c r="C13" s="30"/>
      <c r="D13" s="53" t="str">
        <f t="shared" si="0"/>
        <v>Receita</v>
      </c>
      <c r="E13" s="53" t="str">
        <f t="shared" si="1"/>
        <v>Receita</v>
      </c>
      <c r="F13" s="32">
        <v>2300</v>
      </c>
      <c r="G13" s="33">
        <v>43590</v>
      </c>
      <c r="H13" s="56">
        <f t="shared" si="2"/>
        <v>5</v>
      </c>
      <c r="I13" s="57">
        <f t="shared" si="3"/>
        <v>2019</v>
      </c>
      <c r="J13" s="58" t="str">
        <f>IFERROR(VLOOKUP(H13,Lançar_Despesas!AA:AB,2,FALSE),"")</f>
        <v>Mai</v>
      </c>
      <c r="AC13" s="47" t="s">
        <v>22</v>
      </c>
      <c r="AD13" s="48">
        <f>SUM(AC2:AC8)</f>
        <v>3350</v>
      </c>
    </row>
    <row r="14" spans="2:48">
      <c r="B14" s="36" t="s">
        <v>14</v>
      </c>
      <c r="C14" s="37" t="s">
        <v>15</v>
      </c>
      <c r="D14" s="54" t="str">
        <f t="shared" si="0"/>
        <v>Receita</v>
      </c>
      <c r="E14" s="54" t="str">
        <f t="shared" si="1"/>
        <v>Receita</v>
      </c>
      <c r="F14" s="39">
        <v>350</v>
      </c>
      <c r="G14" s="40">
        <v>43595</v>
      </c>
      <c r="H14" s="59">
        <f t="shared" si="2"/>
        <v>5</v>
      </c>
      <c r="I14" s="60">
        <f t="shared" si="3"/>
        <v>2019</v>
      </c>
      <c r="J14" s="61" t="str">
        <f>IFERROR(VLOOKUP(H14,Lançar_Despesas!AA:AB,2,FALSE),"")</f>
        <v>Mai</v>
      </c>
    </row>
    <row r="15" spans="2:48">
      <c r="B15" s="29" t="s">
        <v>10</v>
      </c>
      <c r="C15" s="30"/>
      <c r="D15" s="53" t="str">
        <f t="shared" si="0"/>
        <v>Receita</v>
      </c>
      <c r="E15" s="53" t="str">
        <f t="shared" si="1"/>
        <v>Receita</v>
      </c>
      <c r="F15" s="32">
        <v>2300</v>
      </c>
      <c r="G15" s="33">
        <v>43560</v>
      </c>
      <c r="H15" s="56">
        <f t="shared" si="2"/>
        <v>4</v>
      </c>
      <c r="I15" s="57">
        <f t="shared" si="3"/>
        <v>2019</v>
      </c>
      <c r="J15" s="58" t="str">
        <f>IFERROR(VLOOKUP(H15,Lançar_Despesas!AA:AB,2,FALSE),"")</f>
        <v>Abr</v>
      </c>
    </row>
    <row r="16" spans="2:48">
      <c r="B16" s="36" t="s">
        <v>14</v>
      </c>
      <c r="C16" s="37" t="s">
        <v>15</v>
      </c>
      <c r="D16" s="54" t="str">
        <f t="shared" si="0"/>
        <v>Receita</v>
      </c>
      <c r="E16" s="54" t="str">
        <f t="shared" si="1"/>
        <v>Receita</v>
      </c>
      <c r="F16" s="39">
        <v>500</v>
      </c>
      <c r="G16" s="40">
        <v>43565</v>
      </c>
      <c r="H16" s="59">
        <f t="shared" si="2"/>
        <v>4</v>
      </c>
      <c r="I16" s="60">
        <f t="shared" si="3"/>
        <v>2019</v>
      </c>
      <c r="J16" s="61" t="str">
        <f>IFERROR(VLOOKUP(H16,Lançar_Despesas!AA:AB,2,FALSE),"")</f>
        <v>Abr</v>
      </c>
    </row>
    <row r="17" spans="2:10">
      <c r="B17" s="29" t="s">
        <v>10</v>
      </c>
      <c r="C17" s="30"/>
      <c r="D17" s="53" t="str">
        <f t="shared" si="0"/>
        <v>Receita</v>
      </c>
      <c r="E17" s="53" t="str">
        <f t="shared" si="1"/>
        <v>Receita</v>
      </c>
      <c r="F17" s="32">
        <v>2300</v>
      </c>
      <c r="G17" s="33">
        <v>43529</v>
      </c>
      <c r="H17" s="56">
        <f t="shared" si="2"/>
        <v>3</v>
      </c>
      <c r="I17" s="57">
        <f t="shared" si="3"/>
        <v>2019</v>
      </c>
      <c r="J17" s="58" t="str">
        <f>IFERROR(VLOOKUP(H17,Lançar_Despesas!AA:AB,2,FALSE),"")</f>
        <v>Mar</v>
      </c>
    </row>
    <row r="18" spans="2:10">
      <c r="B18" s="36" t="s">
        <v>14</v>
      </c>
      <c r="C18" s="37" t="s">
        <v>15</v>
      </c>
      <c r="D18" s="54" t="str">
        <f t="shared" si="0"/>
        <v>Receita</v>
      </c>
      <c r="E18" s="54" t="str">
        <f t="shared" si="1"/>
        <v>Receita</v>
      </c>
      <c r="F18" s="39">
        <v>550</v>
      </c>
      <c r="G18" s="40">
        <v>43534</v>
      </c>
      <c r="H18" s="59">
        <f t="shared" si="2"/>
        <v>3</v>
      </c>
      <c r="I18" s="60">
        <f t="shared" si="3"/>
        <v>2019</v>
      </c>
      <c r="J18" s="61" t="str">
        <f>IFERROR(VLOOKUP(H18,Lançar_Despesas!AA:AB,2,FALSE),"")</f>
        <v>Mar</v>
      </c>
    </row>
    <row r="19" spans="2:10">
      <c r="B19" s="29" t="s">
        <v>10</v>
      </c>
      <c r="C19" s="30"/>
      <c r="D19" s="53" t="str">
        <f t="shared" si="0"/>
        <v>Receita</v>
      </c>
      <c r="E19" s="53" t="str">
        <f t="shared" si="1"/>
        <v>Receita</v>
      </c>
      <c r="F19" s="32">
        <v>2300</v>
      </c>
      <c r="G19" s="33">
        <v>43501</v>
      </c>
      <c r="H19" s="56">
        <f t="shared" si="2"/>
        <v>2</v>
      </c>
      <c r="I19" s="57">
        <f t="shared" si="3"/>
        <v>2019</v>
      </c>
      <c r="J19" s="58" t="str">
        <f>IFERROR(VLOOKUP(H19,Lançar_Despesas!AA:AB,2,FALSE),"")</f>
        <v>Fev</v>
      </c>
    </row>
    <row r="20" spans="2:10">
      <c r="B20" s="36" t="s">
        <v>14</v>
      </c>
      <c r="C20" s="37" t="s">
        <v>15</v>
      </c>
      <c r="D20" s="54" t="str">
        <f t="shared" si="0"/>
        <v>Receita</v>
      </c>
      <c r="E20" s="54" t="str">
        <f t="shared" si="1"/>
        <v>Receita</v>
      </c>
      <c r="F20" s="39">
        <v>600</v>
      </c>
      <c r="G20" s="40">
        <v>43506</v>
      </c>
      <c r="H20" s="59">
        <f t="shared" si="2"/>
        <v>2</v>
      </c>
      <c r="I20" s="60">
        <f t="shared" si="3"/>
        <v>2019</v>
      </c>
      <c r="J20" s="61" t="str">
        <f>IFERROR(VLOOKUP(H20,Lançar_Despesas!AA:AB,2,FALSE),"")</f>
        <v>Fev</v>
      </c>
    </row>
    <row r="21" spans="2:10">
      <c r="B21" s="29" t="s">
        <v>10</v>
      </c>
      <c r="C21" s="30"/>
      <c r="D21" s="53" t="str">
        <f t="shared" si="0"/>
        <v>Receita</v>
      </c>
      <c r="E21" s="53" t="str">
        <f t="shared" si="1"/>
        <v>Receita</v>
      </c>
      <c r="F21" s="32">
        <v>2300</v>
      </c>
      <c r="G21" s="33">
        <v>43470</v>
      </c>
      <c r="H21" s="56">
        <f t="shared" si="2"/>
        <v>1</v>
      </c>
      <c r="I21" s="57">
        <f t="shared" si="3"/>
        <v>2019</v>
      </c>
      <c r="J21" s="58" t="str">
        <f>IFERROR(VLOOKUP(H21,Lançar_Despesas!AA:AB,2,FALSE),"")</f>
        <v>Jan</v>
      </c>
    </row>
    <row r="22" spans="2:10">
      <c r="B22" s="36" t="s">
        <v>14</v>
      </c>
      <c r="C22" s="37" t="s">
        <v>15</v>
      </c>
      <c r="D22" s="54" t="str">
        <f t="shared" si="0"/>
        <v>Receita</v>
      </c>
      <c r="E22" s="54" t="str">
        <f t="shared" si="1"/>
        <v>Receita</v>
      </c>
      <c r="F22" s="39">
        <v>450</v>
      </c>
      <c r="G22" s="40">
        <v>43475</v>
      </c>
      <c r="H22" s="59">
        <f t="shared" si="2"/>
        <v>1</v>
      </c>
      <c r="I22" s="60">
        <f t="shared" si="3"/>
        <v>2019</v>
      </c>
      <c r="J22" s="61" t="str">
        <f>IFERROR(VLOOKUP(H22,Lançar_Despesas!AA:AB,2,FALSE),"")</f>
        <v>Jan</v>
      </c>
    </row>
    <row r="23" spans="2:10">
      <c r="B23" s="29" t="s">
        <v>11</v>
      </c>
      <c r="C23" s="30"/>
      <c r="D23" s="53" t="str">
        <f t="shared" si="0"/>
        <v>Receita</v>
      </c>
      <c r="E23" s="53" t="str">
        <f t="shared" si="1"/>
        <v>Receita</v>
      </c>
      <c r="F23" s="32">
        <v>600</v>
      </c>
      <c r="G23" s="33">
        <v>43470</v>
      </c>
      <c r="H23" s="56">
        <f t="shared" si="2"/>
        <v>1</v>
      </c>
      <c r="I23" s="57">
        <f t="shared" si="3"/>
        <v>2019</v>
      </c>
      <c r="J23" s="58" t="str">
        <f>IFERROR(VLOOKUP(H23,Lançar_Despesas!AA:AB,2,FALSE),"")</f>
        <v>Jan</v>
      </c>
    </row>
    <row r="24" spans="2:10">
      <c r="B24" s="36" t="s">
        <v>11</v>
      </c>
      <c r="C24" s="37"/>
      <c r="D24" s="54" t="str">
        <f t="shared" si="0"/>
        <v>Receita</v>
      </c>
      <c r="E24" s="54" t="str">
        <f t="shared" si="1"/>
        <v>Receita</v>
      </c>
      <c r="F24" s="39">
        <v>600</v>
      </c>
      <c r="G24" s="40">
        <v>43501</v>
      </c>
      <c r="H24" s="59">
        <f t="shared" si="2"/>
        <v>2</v>
      </c>
      <c r="I24" s="60">
        <f t="shared" si="3"/>
        <v>2019</v>
      </c>
      <c r="J24" s="61" t="str">
        <f>IFERROR(VLOOKUP(H24,Lançar_Despesas!AA:AB,2,FALSE),"")</f>
        <v>Fev</v>
      </c>
    </row>
    <row r="25" spans="2:10">
      <c r="B25" s="29" t="s">
        <v>11</v>
      </c>
      <c r="C25" s="30"/>
      <c r="D25" s="53" t="str">
        <f t="shared" si="0"/>
        <v>Receita</v>
      </c>
      <c r="E25" s="53" t="str">
        <f t="shared" si="1"/>
        <v>Receita</v>
      </c>
      <c r="F25" s="32">
        <v>600</v>
      </c>
      <c r="G25" s="33">
        <v>43529</v>
      </c>
      <c r="H25" s="56">
        <f t="shared" si="2"/>
        <v>3</v>
      </c>
      <c r="I25" s="57">
        <f t="shared" si="3"/>
        <v>2019</v>
      </c>
      <c r="J25" s="58" t="str">
        <f>IFERROR(VLOOKUP(H25,Lançar_Despesas!AA:AB,2,FALSE),"")</f>
        <v>Mar</v>
      </c>
    </row>
    <row r="26" spans="2:10">
      <c r="B26" s="36" t="s">
        <v>11</v>
      </c>
      <c r="C26" s="37"/>
      <c r="D26" s="54" t="str">
        <f t="shared" si="0"/>
        <v>Receita</v>
      </c>
      <c r="E26" s="54" t="str">
        <f t="shared" si="1"/>
        <v>Receita</v>
      </c>
      <c r="F26" s="39">
        <v>600</v>
      </c>
      <c r="G26" s="40">
        <v>43560</v>
      </c>
      <c r="H26" s="59">
        <f t="shared" si="2"/>
        <v>4</v>
      </c>
      <c r="I26" s="60">
        <f t="shared" si="3"/>
        <v>2019</v>
      </c>
      <c r="J26" s="61" t="str">
        <f>IFERROR(VLOOKUP(H26,Lançar_Despesas!AA:AB,2,FALSE),"")</f>
        <v>Abr</v>
      </c>
    </row>
    <row r="27" spans="2:10">
      <c r="B27" s="29" t="s">
        <v>11</v>
      </c>
      <c r="C27" s="30"/>
      <c r="D27" s="53" t="str">
        <f t="shared" si="0"/>
        <v>Receita</v>
      </c>
      <c r="E27" s="53" t="str">
        <f t="shared" si="1"/>
        <v>Receita</v>
      </c>
      <c r="F27" s="32">
        <v>600</v>
      </c>
      <c r="G27" s="33">
        <v>43590</v>
      </c>
      <c r="H27" s="56">
        <f t="shared" si="2"/>
        <v>5</v>
      </c>
      <c r="I27" s="57">
        <f t="shared" si="3"/>
        <v>2019</v>
      </c>
      <c r="J27" s="58" t="str">
        <f>IFERROR(VLOOKUP(H27,Lançar_Despesas!AA:AB,2,FALSE),"")</f>
        <v>Mai</v>
      </c>
    </row>
    <row r="28" spans="2:10">
      <c r="B28" s="36" t="s">
        <v>11</v>
      </c>
      <c r="C28" s="37"/>
      <c r="D28" s="54" t="str">
        <f t="shared" si="0"/>
        <v>Receita</v>
      </c>
      <c r="E28" s="54" t="str">
        <f t="shared" si="1"/>
        <v>Receita</v>
      </c>
      <c r="F28" s="39">
        <v>600</v>
      </c>
      <c r="G28" s="40">
        <v>43621</v>
      </c>
      <c r="H28" s="59">
        <f t="shared" si="2"/>
        <v>6</v>
      </c>
      <c r="I28" s="60">
        <f t="shared" si="3"/>
        <v>2019</v>
      </c>
      <c r="J28" s="61" t="str">
        <f>IFERROR(VLOOKUP(H28,Lançar_Despesas!AA:AB,2,FALSE),"")</f>
        <v>Jun</v>
      </c>
    </row>
    <row r="29" spans="2:10">
      <c r="B29" s="29" t="s">
        <v>11</v>
      </c>
      <c r="C29" s="30"/>
      <c r="D29" s="53" t="str">
        <f t="shared" si="0"/>
        <v>Receita</v>
      </c>
      <c r="E29" s="53" t="str">
        <f t="shared" si="1"/>
        <v>Receita</v>
      </c>
      <c r="F29" s="32">
        <v>600</v>
      </c>
      <c r="G29" s="33">
        <v>43651</v>
      </c>
      <c r="H29" s="56">
        <f t="shared" si="2"/>
        <v>7</v>
      </c>
      <c r="I29" s="57">
        <f t="shared" si="3"/>
        <v>2019</v>
      </c>
      <c r="J29" s="58" t="str">
        <f>IFERROR(VLOOKUP(H29,Lançar_Despesas!AA:AB,2,FALSE),"")</f>
        <v>Jul</v>
      </c>
    </row>
    <row r="30" spans="2:10">
      <c r="B30" s="36" t="s">
        <v>11</v>
      </c>
      <c r="C30" s="37"/>
      <c r="D30" s="54" t="str">
        <f t="shared" si="0"/>
        <v>Receita</v>
      </c>
      <c r="E30" s="54" t="str">
        <f t="shared" si="1"/>
        <v>Receita</v>
      </c>
      <c r="F30" s="39">
        <v>600</v>
      </c>
      <c r="G30" s="40">
        <v>43682</v>
      </c>
      <c r="H30" s="59">
        <f t="shared" si="2"/>
        <v>8</v>
      </c>
      <c r="I30" s="60">
        <f t="shared" si="3"/>
        <v>2019</v>
      </c>
      <c r="J30" s="61" t="str">
        <f>IFERROR(VLOOKUP(H30,Lançar_Despesas!AA:AB,2,FALSE),"")</f>
        <v>Ago</v>
      </c>
    </row>
    <row r="31" spans="2:10">
      <c r="B31" s="29" t="s">
        <v>11</v>
      </c>
      <c r="C31" s="30"/>
      <c r="D31" s="53" t="str">
        <f t="shared" si="0"/>
        <v>Receita</v>
      </c>
      <c r="E31" s="53" t="str">
        <f t="shared" si="1"/>
        <v>Receita</v>
      </c>
      <c r="F31" s="32">
        <v>600</v>
      </c>
      <c r="G31" s="33">
        <v>43713</v>
      </c>
      <c r="H31" s="56">
        <f t="shared" si="2"/>
        <v>9</v>
      </c>
      <c r="I31" s="57">
        <f t="shared" si="3"/>
        <v>2019</v>
      </c>
      <c r="J31" s="58" t="str">
        <f>IFERROR(VLOOKUP(H31,Lançar_Despesas!AA:AB,2,FALSE),"")</f>
        <v>Set</v>
      </c>
    </row>
    <row r="32" spans="2:10">
      <c r="B32" s="36" t="s">
        <v>11</v>
      </c>
      <c r="C32" s="37"/>
      <c r="D32" s="54" t="str">
        <f t="shared" si="0"/>
        <v>Receita</v>
      </c>
      <c r="E32" s="54" t="str">
        <f t="shared" si="1"/>
        <v>Receita</v>
      </c>
      <c r="F32" s="39">
        <v>600</v>
      </c>
      <c r="G32" s="40">
        <v>43743</v>
      </c>
      <c r="H32" s="59">
        <f t="shared" si="2"/>
        <v>10</v>
      </c>
      <c r="I32" s="60">
        <f t="shared" si="3"/>
        <v>2019</v>
      </c>
      <c r="J32" s="61" t="str">
        <f>IFERROR(VLOOKUP(H32,Lançar_Despesas!AA:AB,2,FALSE),"")</f>
        <v>Out</v>
      </c>
    </row>
    <row r="33" spans="2:10">
      <c r="B33" s="29"/>
      <c r="C33" s="30"/>
      <c r="D33" s="53" t="str">
        <f t="shared" si="0"/>
        <v/>
      </c>
      <c r="E33" s="53" t="str">
        <f t="shared" si="1"/>
        <v/>
      </c>
      <c r="F33" s="32"/>
      <c r="G33" s="33"/>
      <c r="H33" s="56" t="str">
        <f t="shared" si="2"/>
        <v/>
      </c>
      <c r="I33" s="57" t="str">
        <f t="shared" si="3"/>
        <v/>
      </c>
      <c r="J33" s="58" t="str">
        <f>IFERROR(VLOOKUP(H33,Lançar_Despesas!AA:AB,2,FALSE),"")</f>
        <v/>
      </c>
    </row>
    <row r="34" spans="2:10">
      <c r="B34" s="36"/>
      <c r="C34" s="37"/>
      <c r="D34" s="54" t="str">
        <f t="shared" si="0"/>
        <v/>
      </c>
      <c r="E34" s="54" t="str">
        <f t="shared" si="1"/>
        <v/>
      </c>
      <c r="F34" s="39"/>
      <c r="G34" s="40"/>
      <c r="H34" s="59" t="str">
        <f t="shared" si="2"/>
        <v/>
      </c>
      <c r="I34" s="60" t="str">
        <f t="shared" si="3"/>
        <v/>
      </c>
      <c r="J34" s="61" t="str">
        <f>IFERROR(VLOOKUP(H34,Lançar_Despesas!AA:AB,2,FALSE),"")</f>
        <v/>
      </c>
    </row>
    <row r="35" spans="2:10">
      <c r="B35" s="29"/>
      <c r="C35" s="30"/>
      <c r="D35" s="53" t="str">
        <f t="shared" ref="D35:D66" si="7">IFERROR(VLOOKUP(B35,AD:AE,2,FALSE),"")</f>
        <v/>
      </c>
      <c r="E35" s="53" t="str">
        <f t="shared" ref="E35:E66" si="8">D35</f>
        <v/>
      </c>
      <c r="F35" s="32"/>
      <c r="G35" s="33"/>
      <c r="H35" s="56" t="str">
        <f t="shared" ref="H35:H66" si="9">IF(G35&lt;&gt;"",MONTH(G35),"")</f>
        <v/>
      </c>
      <c r="I35" s="57" t="str">
        <f t="shared" ref="I35:I66" si="10">IF(G35&lt;&gt;"",YEAR(G35),"")</f>
        <v/>
      </c>
      <c r="J35" s="58" t="str">
        <f>IFERROR(VLOOKUP(H35,Lançar_Despesas!AA:AB,2,FALSE),"")</f>
        <v/>
      </c>
    </row>
    <row r="36" spans="2:10">
      <c r="B36" s="36"/>
      <c r="C36" s="37"/>
      <c r="D36" s="54" t="str">
        <f t="shared" si="7"/>
        <v/>
      </c>
      <c r="E36" s="54" t="str">
        <f t="shared" si="8"/>
        <v/>
      </c>
      <c r="F36" s="39"/>
      <c r="G36" s="40"/>
      <c r="H36" s="59" t="str">
        <f t="shared" si="9"/>
        <v/>
      </c>
      <c r="I36" s="60" t="str">
        <f t="shared" si="10"/>
        <v/>
      </c>
      <c r="J36" s="61" t="str">
        <f>IFERROR(VLOOKUP(H36,Lançar_Despesas!AA:AB,2,FALSE),"")</f>
        <v/>
      </c>
    </row>
    <row r="37" spans="2:10">
      <c r="B37" s="29"/>
      <c r="C37" s="30"/>
      <c r="D37" s="53" t="str">
        <f t="shared" si="7"/>
        <v/>
      </c>
      <c r="E37" s="53" t="str">
        <f t="shared" si="8"/>
        <v/>
      </c>
      <c r="F37" s="32"/>
      <c r="G37" s="33"/>
      <c r="H37" s="56" t="str">
        <f t="shared" si="9"/>
        <v/>
      </c>
      <c r="I37" s="57" t="str">
        <f t="shared" si="10"/>
        <v/>
      </c>
      <c r="J37" s="58" t="str">
        <f>IFERROR(VLOOKUP(H37,Lançar_Despesas!AA:AB,2,FALSE),"")</f>
        <v/>
      </c>
    </row>
    <row r="38" spans="2:10">
      <c r="B38" s="36"/>
      <c r="C38" s="37"/>
      <c r="D38" s="54" t="str">
        <f t="shared" si="7"/>
        <v/>
      </c>
      <c r="E38" s="54" t="str">
        <f t="shared" si="8"/>
        <v/>
      </c>
      <c r="F38" s="39"/>
      <c r="G38" s="40"/>
      <c r="H38" s="59" t="str">
        <f t="shared" si="9"/>
        <v/>
      </c>
      <c r="I38" s="60" t="str">
        <f t="shared" si="10"/>
        <v/>
      </c>
      <c r="J38" s="61" t="str">
        <f>IFERROR(VLOOKUP(H38,Lançar_Despesas!AA:AB,2,FALSE),"")</f>
        <v/>
      </c>
    </row>
    <row r="39" spans="2:10">
      <c r="B39" s="29"/>
      <c r="C39" s="30"/>
      <c r="D39" s="53" t="str">
        <f t="shared" si="7"/>
        <v/>
      </c>
      <c r="E39" s="53" t="str">
        <f t="shared" si="8"/>
        <v/>
      </c>
      <c r="F39" s="32"/>
      <c r="G39" s="33"/>
      <c r="H39" s="56" t="str">
        <f t="shared" si="9"/>
        <v/>
      </c>
      <c r="I39" s="57" t="str">
        <f t="shared" si="10"/>
        <v/>
      </c>
      <c r="J39" s="58" t="str">
        <f>IFERROR(VLOOKUP(H39,Lançar_Despesas!AA:AB,2,FALSE),"")</f>
        <v/>
      </c>
    </row>
    <row r="40" spans="2:10">
      <c r="B40" s="36"/>
      <c r="C40" s="37"/>
      <c r="D40" s="54" t="str">
        <f t="shared" si="7"/>
        <v/>
      </c>
      <c r="E40" s="54" t="str">
        <f t="shared" si="8"/>
        <v/>
      </c>
      <c r="F40" s="39"/>
      <c r="G40" s="40"/>
      <c r="H40" s="59" t="str">
        <f t="shared" si="9"/>
        <v/>
      </c>
      <c r="I40" s="60" t="str">
        <f t="shared" si="10"/>
        <v/>
      </c>
      <c r="J40" s="61" t="str">
        <f>IFERROR(VLOOKUP(H40,Lançar_Despesas!AA:AB,2,FALSE),"")</f>
        <v/>
      </c>
    </row>
    <row r="41" spans="2:10">
      <c r="B41" s="29"/>
      <c r="C41" s="30"/>
      <c r="D41" s="53" t="str">
        <f t="shared" si="7"/>
        <v/>
      </c>
      <c r="E41" s="53" t="str">
        <f t="shared" si="8"/>
        <v/>
      </c>
      <c r="F41" s="32"/>
      <c r="G41" s="33"/>
      <c r="H41" s="56" t="str">
        <f t="shared" si="9"/>
        <v/>
      </c>
      <c r="I41" s="57" t="str">
        <f t="shared" si="10"/>
        <v/>
      </c>
      <c r="J41" s="58" t="str">
        <f>IFERROR(VLOOKUP(H41,Lançar_Despesas!AA:AB,2,FALSE),"")</f>
        <v/>
      </c>
    </row>
    <row r="42" spans="2:10">
      <c r="B42" s="36"/>
      <c r="C42" s="37"/>
      <c r="D42" s="54" t="str">
        <f t="shared" si="7"/>
        <v/>
      </c>
      <c r="E42" s="54" t="str">
        <f t="shared" si="8"/>
        <v/>
      </c>
      <c r="F42" s="39"/>
      <c r="G42" s="40"/>
      <c r="H42" s="59" t="str">
        <f t="shared" si="9"/>
        <v/>
      </c>
      <c r="I42" s="60" t="str">
        <f t="shared" si="10"/>
        <v/>
      </c>
      <c r="J42" s="61" t="str">
        <f>IFERROR(VLOOKUP(H42,Lançar_Despesas!AA:AB,2,FALSE),"")</f>
        <v/>
      </c>
    </row>
    <row r="43" spans="2:10">
      <c r="B43" s="29"/>
      <c r="C43" s="30"/>
      <c r="D43" s="53" t="str">
        <f t="shared" si="7"/>
        <v/>
      </c>
      <c r="E43" s="53" t="str">
        <f t="shared" si="8"/>
        <v/>
      </c>
      <c r="F43" s="32"/>
      <c r="G43" s="33"/>
      <c r="H43" s="56" t="str">
        <f t="shared" si="9"/>
        <v/>
      </c>
      <c r="I43" s="57" t="str">
        <f t="shared" si="10"/>
        <v/>
      </c>
      <c r="J43" s="58" t="str">
        <f>IFERROR(VLOOKUP(H43,Lançar_Despesas!AA:AB,2,FALSE),"")</f>
        <v/>
      </c>
    </row>
    <row r="44" spans="2:10">
      <c r="B44" s="36"/>
      <c r="C44" s="37"/>
      <c r="D44" s="54" t="str">
        <f t="shared" si="7"/>
        <v/>
      </c>
      <c r="E44" s="54" t="str">
        <f t="shared" si="8"/>
        <v/>
      </c>
      <c r="F44" s="39"/>
      <c r="G44" s="40"/>
      <c r="H44" s="59" t="str">
        <f t="shared" si="9"/>
        <v/>
      </c>
      <c r="I44" s="60" t="str">
        <f t="shared" si="10"/>
        <v/>
      </c>
      <c r="J44" s="61" t="str">
        <f>IFERROR(VLOOKUP(H44,Lançar_Despesas!AA:AB,2,FALSE),"")</f>
        <v/>
      </c>
    </row>
    <row r="45" spans="2:10">
      <c r="B45" s="29"/>
      <c r="C45" s="30"/>
      <c r="D45" s="53" t="str">
        <f t="shared" si="7"/>
        <v/>
      </c>
      <c r="E45" s="53" t="str">
        <f t="shared" si="8"/>
        <v/>
      </c>
      <c r="F45" s="32"/>
      <c r="G45" s="33"/>
      <c r="H45" s="56" t="str">
        <f t="shared" si="9"/>
        <v/>
      </c>
      <c r="I45" s="57" t="str">
        <f t="shared" si="10"/>
        <v/>
      </c>
      <c r="J45" s="58" t="str">
        <f>IFERROR(VLOOKUP(H45,Lançar_Despesas!AA:AB,2,FALSE),"")</f>
        <v/>
      </c>
    </row>
    <row r="46" spans="2:10">
      <c r="B46" s="36"/>
      <c r="C46" s="37"/>
      <c r="D46" s="54" t="str">
        <f t="shared" si="7"/>
        <v/>
      </c>
      <c r="E46" s="54" t="str">
        <f t="shared" si="8"/>
        <v/>
      </c>
      <c r="F46" s="39"/>
      <c r="G46" s="40"/>
      <c r="H46" s="59" t="str">
        <f t="shared" si="9"/>
        <v/>
      </c>
      <c r="I46" s="60" t="str">
        <f t="shared" si="10"/>
        <v/>
      </c>
      <c r="J46" s="61" t="str">
        <f>IFERROR(VLOOKUP(H46,Lançar_Despesas!AA:AB,2,FALSE),"")</f>
        <v/>
      </c>
    </row>
    <row r="47" spans="2:10">
      <c r="B47" s="29"/>
      <c r="C47" s="30"/>
      <c r="D47" s="53" t="str">
        <f t="shared" si="7"/>
        <v/>
      </c>
      <c r="E47" s="53" t="str">
        <f t="shared" si="8"/>
        <v/>
      </c>
      <c r="F47" s="32"/>
      <c r="G47" s="33"/>
      <c r="H47" s="56" t="str">
        <f t="shared" si="9"/>
        <v/>
      </c>
      <c r="I47" s="57" t="str">
        <f t="shared" si="10"/>
        <v/>
      </c>
      <c r="J47" s="58" t="str">
        <f>IFERROR(VLOOKUP(H47,Lançar_Despesas!AA:AB,2,FALSE),"")</f>
        <v/>
      </c>
    </row>
    <row r="48" spans="2:10">
      <c r="B48" s="36"/>
      <c r="C48" s="37"/>
      <c r="D48" s="54" t="str">
        <f t="shared" si="7"/>
        <v/>
      </c>
      <c r="E48" s="54" t="str">
        <f t="shared" si="8"/>
        <v/>
      </c>
      <c r="F48" s="39"/>
      <c r="G48" s="40"/>
      <c r="H48" s="59" t="str">
        <f t="shared" si="9"/>
        <v/>
      </c>
      <c r="I48" s="60" t="str">
        <f t="shared" si="10"/>
        <v/>
      </c>
      <c r="J48" s="61" t="str">
        <f>IFERROR(VLOOKUP(H48,Lançar_Despesas!AA:AB,2,FALSE),"")</f>
        <v/>
      </c>
    </row>
    <row r="49" spans="2:10">
      <c r="B49" s="29"/>
      <c r="C49" s="30"/>
      <c r="D49" s="53" t="str">
        <f t="shared" si="7"/>
        <v/>
      </c>
      <c r="E49" s="53" t="str">
        <f t="shared" si="8"/>
        <v/>
      </c>
      <c r="F49" s="32"/>
      <c r="G49" s="33"/>
      <c r="H49" s="56" t="str">
        <f t="shared" si="9"/>
        <v/>
      </c>
      <c r="I49" s="57" t="str">
        <f t="shared" si="10"/>
        <v/>
      </c>
      <c r="J49" s="58" t="str">
        <f>IFERROR(VLOOKUP(H49,Lançar_Despesas!AA:AB,2,FALSE),"")</f>
        <v/>
      </c>
    </row>
    <row r="50" spans="2:10">
      <c r="B50" s="36"/>
      <c r="C50" s="37"/>
      <c r="D50" s="54" t="str">
        <f t="shared" si="7"/>
        <v/>
      </c>
      <c r="E50" s="54" t="str">
        <f t="shared" si="8"/>
        <v/>
      </c>
      <c r="F50" s="39"/>
      <c r="G50" s="40"/>
      <c r="H50" s="59" t="str">
        <f t="shared" si="9"/>
        <v/>
      </c>
      <c r="I50" s="60" t="str">
        <f t="shared" si="10"/>
        <v/>
      </c>
      <c r="J50" s="61" t="str">
        <f>IFERROR(VLOOKUP(H50,Lançar_Despesas!AA:AB,2,FALSE),"")</f>
        <v/>
      </c>
    </row>
    <row r="51" spans="2:10">
      <c r="B51" s="29"/>
      <c r="C51" s="30"/>
      <c r="D51" s="53" t="str">
        <f t="shared" si="7"/>
        <v/>
      </c>
      <c r="E51" s="53" t="str">
        <f t="shared" si="8"/>
        <v/>
      </c>
      <c r="F51" s="32"/>
      <c r="G51" s="33"/>
      <c r="H51" s="56" t="str">
        <f t="shared" si="9"/>
        <v/>
      </c>
      <c r="I51" s="57" t="str">
        <f t="shared" si="10"/>
        <v/>
      </c>
      <c r="J51" s="58" t="str">
        <f>IFERROR(VLOOKUP(H51,Lançar_Despesas!AA:AB,2,FALSE),"")</f>
        <v/>
      </c>
    </row>
    <row r="52" spans="2:10">
      <c r="B52" s="36"/>
      <c r="C52" s="37"/>
      <c r="D52" s="54" t="str">
        <f t="shared" si="7"/>
        <v/>
      </c>
      <c r="E52" s="54" t="str">
        <f t="shared" si="8"/>
        <v/>
      </c>
      <c r="F52" s="39"/>
      <c r="G52" s="40"/>
      <c r="H52" s="59" t="str">
        <f t="shared" si="9"/>
        <v/>
      </c>
      <c r="I52" s="60" t="str">
        <f t="shared" si="10"/>
        <v/>
      </c>
      <c r="J52" s="61" t="str">
        <f>IFERROR(VLOOKUP(H52,Lançar_Despesas!AA:AB,2,FALSE),"")</f>
        <v/>
      </c>
    </row>
    <row r="53" spans="2:10">
      <c r="B53" s="29"/>
      <c r="C53" s="30"/>
      <c r="D53" s="53" t="str">
        <f t="shared" si="7"/>
        <v/>
      </c>
      <c r="E53" s="53" t="str">
        <f t="shared" si="8"/>
        <v/>
      </c>
      <c r="F53" s="32"/>
      <c r="G53" s="33"/>
      <c r="H53" s="56" t="str">
        <f t="shared" si="9"/>
        <v/>
      </c>
      <c r="I53" s="57" t="str">
        <f t="shared" si="10"/>
        <v/>
      </c>
      <c r="J53" s="58" t="str">
        <f>IFERROR(VLOOKUP(H53,Lançar_Despesas!AA:AB,2,FALSE),"")</f>
        <v/>
      </c>
    </row>
    <row r="54" spans="2:10">
      <c r="B54" s="36"/>
      <c r="C54" s="37"/>
      <c r="D54" s="54" t="str">
        <f t="shared" si="7"/>
        <v/>
      </c>
      <c r="E54" s="54" t="str">
        <f t="shared" si="8"/>
        <v/>
      </c>
      <c r="F54" s="39"/>
      <c r="G54" s="40"/>
      <c r="H54" s="59" t="str">
        <f t="shared" si="9"/>
        <v/>
      </c>
      <c r="I54" s="60" t="str">
        <f t="shared" si="10"/>
        <v/>
      </c>
      <c r="J54" s="61" t="str">
        <f>IFERROR(VLOOKUP(H54,Lançar_Despesas!AA:AB,2,FALSE),"")</f>
        <v/>
      </c>
    </row>
    <row r="55" spans="2:10">
      <c r="B55" s="29"/>
      <c r="C55" s="30"/>
      <c r="D55" s="53" t="str">
        <f t="shared" si="7"/>
        <v/>
      </c>
      <c r="E55" s="53" t="str">
        <f t="shared" si="8"/>
        <v/>
      </c>
      <c r="F55" s="32"/>
      <c r="G55" s="33"/>
      <c r="H55" s="56" t="str">
        <f t="shared" si="9"/>
        <v/>
      </c>
      <c r="I55" s="57" t="str">
        <f t="shared" si="10"/>
        <v/>
      </c>
      <c r="J55" s="58" t="str">
        <f>IFERROR(VLOOKUP(H55,Lançar_Despesas!AA:AB,2,FALSE),"")</f>
        <v/>
      </c>
    </row>
    <row r="56" spans="2:10">
      <c r="B56" s="36"/>
      <c r="C56" s="37"/>
      <c r="D56" s="54" t="str">
        <f t="shared" si="7"/>
        <v/>
      </c>
      <c r="E56" s="54" t="str">
        <f t="shared" si="8"/>
        <v/>
      </c>
      <c r="F56" s="39"/>
      <c r="G56" s="40"/>
      <c r="H56" s="59" t="str">
        <f t="shared" si="9"/>
        <v/>
      </c>
      <c r="I56" s="60" t="str">
        <f t="shared" si="10"/>
        <v/>
      </c>
      <c r="J56" s="61" t="str">
        <f>IFERROR(VLOOKUP(H56,Lançar_Despesas!AA:AB,2,FALSE),"")</f>
        <v/>
      </c>
    </row>
    <row r="57" spans="2:10">
      <c r="B57" s="29"/>
      <c r="C57" s="30"/>
      <c r="D57" s="53" t="str">
        <f t="shared" si="7"/>
        <v/>
      </c>
      <c r="E57" s="53" t="str">
        <f t="shared" si="8"/>
        <v/>
      </c>
      <c r="F57" s="32"/>
      <c r="G57" s="33"/>
      <c r="H57" s="56" t="str">
        <f t="shared" si="9"/>
        <v/>
      </c>
      <c r="I57" s="57" t="str">
        <f t="shared" si="10"/>
        <v/>
      </c>
      <c r="J57" s="58" t="str">
        <f>IFERROR(VLOOKUP(H57,Lançar_Despesas!AA:AB,2,FALSE),"")</f>
        <v/>
      </c>
    </row>
    <row r="58" spans="2:10">
      <c r="B58" s="36"/>
      <c r="C58" s="37"/>
      <c r="D58" s="54" t="str">
        <f t="shared" si="7"/>
        <v/>
      </c>
      <c r="E58" s="54" t="str">
        <f t="shared" si="8"/>
        <v/>
      </c>
      <c r="F58" s="39"/>
      <c r="G58" s="40"/>
      <c r="H58" s="59" t="str">
        <f t="shared" si="9"/>
        <v/>
      </c>
      <c r="I58" s="60" t="str">
        <f t="shared" si="10"/>
        <v/>
      </c>
      <c r="J58" s="61" t="str">
        <f>IFERROR(VLOOKUP(H58,Lançar_Despesas!AA:AB,2,FALSE),"")</f>
        <v/>
      </c>
    </row>
    <row r="59" spans="2:10">
      <c r="B59" s="29"/>
      <c r="C59" s="30"/>
      <c r="D59" s="53" t="str">
        <f t="shared" si="7"/>
        <v/>
      </c>
      <c r="E59" s="53" t="str">
        <f t="shared" si="8"/>
        <v/>
      </c>
      <c r="F59" s="32"/>
      <c r="G59" s="33"/>
      <c r="H59" s="56" t="str">
        <f t="shared" si="9"/>
        <v/>
      </c>
      <c r="I59" s="57" t="str">
        <f t="shared" si="10"/>
        <v/>
      </c>
      <c r="J59" s="58" t="str">
        <f>IFERROR(VLOOKUP(H59,Lançar_Despesas!AA:AB,2,FALSE),"")</f>
        <v/>
      </c>
    </row>
    <row r="60" spans="2:10">
      <c r="B60" s="36"/>
      <c r="C60" s="37"/>
      <c r="D60" s="54" t="str">
        <f t="shared" si="7"/>
        <v/>
      </c>
      <c r="E60" s="54" t="str">
        <f t="shared" si="8"/>
        <v/>
      </c>
      <c r="F60" s="39"/>
      <c r="G60" s="40"/>
      <c r="H60" s="59" t="str">
        <f t="shared" si="9"/>
        <v/>
      </c>
      <c r="I60" s="60" t="str">
        <f t="shared" si="10"/>
        <v/>
      </c>
      <c r="J60" s="61" t="str">
        <f>IFERROR(VLOOKUP(H60,Lançar_Despesas!AA:AB,2,FALSE),"")</f>
        <v/>
      </c>
    </row>
    <row r="61" spans="2:10">
      <c r="B61" s="29"/>
      <c r="C61" s="30"/>
      <c r="D61" s="53" t="str">
        <f t="shared" si="7"/>
        <v/>
      </c>
      <c r="E61" s="53" t="str">
        <f t="shared" si="8"/>
        <v/>
      </c>
      <c r="F61" s="32"/>
      <c r="G61" s="33"/>
      <c r="H61" s="56" t="str">
        <f t="shared" si="9"/>
        <v/>
      </c>
      <c r="I61" s="57" t="str">
        <f t="shared" si="10"/>
        <v/>
      </c>
      <c r="J61" s="58" t="str">
        <f>IFERROR(VLOOKUP(H61,Lançar_Despesas!AA:AB,2,FALSE),"")</f>
        <v/>
      </c>
    </row>
    <row r="62" spans="2:10">
      <c r="B62" s="36"/>
      <c r="C62" s="37"/>
      <c r="D62" s="54" t="str">
        <f t="shared" si="7"/>
        <v/>
      </c>
      <c r="E62" s="54" t="str">
        <f t="shared" si="8"/>
        <v/>
      </c>
      <c r="F62" s="39"/>
      <c r="G62" s="40"/>
      <c r="H62" s="59" t="str">
        <f t="shared" si="9"/>
        <v/>
      </c>
      <c r="I62" s="60" t="str">
        <f t="shared" si="10"/>
        <v/>
      </c>
      <c r="J62" s="61" t="str">
        <f>IFERROR(VLOOKUP(H62,Lançar_Despesas!AA:AB,2,FALSE),"")</f>
        <v/>
      </c>
    </row>
    <row r="63" spans="2:10">
      <c r="B63" s="29"/>
      <c r="C63" s="30"/>
      <c r="D63" s="53" t="str">
        <f t="shared" si="7"/>
        <v/>
      </c>
      <c r="E63" s="53" t="str">
        <f t="shared" si="8"/>
        <v/>
      </c>
      <c r="F63" s="32"/>
      <c r="G63" s="33"/>
      <c r="H63" s="56" t="str">
        <f t="shared" si="9"/>
        <v/>
      </c>
      <c r="I63" s="57" t="str">
        <f t="shared" si="10"/>
        <v/>
      </c>
      <c r="J63" s="58" t="str">
        <f>IFERROR(VLOOKUP(H63,Lançar_Despesas!AA:AB,2,FALSE),"")</f>
        <v/>
      </c>
    </row>
    <row r="64" spans="2:10">
      <c r="B64" s="36"/>
      <c r="C64" s="37"/>
      <c r="D64" s="54" t="str">
        <f t="shared" si="7"/>
        <v/>
      </c>
      <c r="E64" s="54" t="str">
        <f t="shared" si="8"/>
        <v/>
      </c>
      <c r="F64" s="39"/>
      <c r="G64" s="40"/>
      <c r="H64" s="59" t="str">
        <f t="shared" si="9"/>
        <v/>
      </c>
      <c r="I64" s="60" t="str">
        <f t="shared" si="10"/>
        <v/>
      </c>
      <c r="J64" s="61" t="str">
        <f>IFERROR(VLOOKUP(H64,Lançar_Despesas!AA:AB,2,FALSE),"")</f>
        <v/>
      </c>
    </row>
    <row r="65" spans="2:10">
      <c r="B65" s="29"/>
      <c r="C65" s="30"/>
      <c r="D65" s="53" t="str">
        <f t="shared" si="7"/>
        <v/>
      </c>
      <c r="E65" s="53" t="str">
        <f t="shared" si="8"/>
        <v/>
      </c>
      <c r="F65" s="32"/>
      <c r="G65" s="33"/>
      <c r="H65" s="56" t="str">
        <f t="shared" si="9"/>
        <v/>
      </c>
      <c r="I65" s="57" t="str">
        <f t="shared" si="10"/>
        <v/>
      </c>
      <c r="J65" s="58" t="str">
        <f>IFERROR(VLOOKUP(H65,Lançar_Despesas!AA:AB,2,FALSE),"")</f>
        <v/>
      </c>
    </row>
    <row r="66" spans="2:10">
      <c r="B66" s="36"/>
      <c r="C66" s="37"/>
      <c r="D66" s="54" t="str">
        <f t="shared" si="7"/>
        <v/>
      </c>
      <c r="E66" s="54" t="str">
        <f t="shared" si="8"/>
        <v/>
      </c>
      <c r="F66" s="39"/>
      <c r="G66" s="40"/>
      <c r="H66" s="59" t="str">
        <f t="shared" si="9"/>
        <v/>
      </c>
      <c r="I66" s="60" t="str">
        <f t="shared" si="10"/>
        <v/>
      </c>
      <c r="J66" s="61" t="str">
        <f>IFERROR(VLOOKUP(H66,Lançar_Despesas!AA:AB,2,FALSE),"")</f>
        <v/>
      </c>
    </row>
    <row r="67" spans="2:10">
      <c r="B67" s="29"/>
      <c r="C67" s="30"/>
      <c r="D67" s="53" t="str">
        <f t="shared" ref="D67:D102" si="11">IFERROR(VLOOKUP(B67,AD:AE,2,FALSE),"")</f>
        <v/>
      </c>
      <c r="E67" s="53" t="str">
        <f t="shared" ref="E67:E98" si="12">D67</f>
        <v/>
      </c>
      <c r="F67" s="32"/>
      <c r="G67" s="33"/>
      <c r="H67" s="56" t="str">
        <f t="shared" ref="H67:H98" si="13">IF(G67&lt;&gt;"",MONTH(G67),"")</f>
        <v/>
      </c>
      <c r="I67" s="57" t="str">
        <f t="shared" ref="I67:I102" si="14">IF(G67&lt;&gt;"",YEAR(G67),"")</f>
        <v/>
      </c>
      <c r="J67" s="58" t="str">
        <f>IFERROR(VLOOKUP(H67,Lançar_Despesas!AA:AB,2,FALSE),"")</f>
        <v/>
      </c>
    </row>
    <row r="68" spans="2:10">
      <c r="B68" s="36"/>
      <c r="C68" s="37"/>
      <c r="D68" s="54" t="str">
        <f t="shared" si="11"/>
        <v/>
      </c>
      <c r="E68" s="54" t="str">
        <f t="shared" si="12"/>
        <v/>
      </c>
      <c r="F68" s="39"/>
      <c r="G68" s="40"/>
      <c r="H68" s="59" t="str">
        <f t="shared" si="13"/>
        <v/>
      </c>
      <c r="I68" s="60" t="str">
        <f t="shared" si="14"/>
        <v/>
      </c>
      <c r="J68" s="61" t="str">
        <f>IFERROR(VLOOKUP(H68,Lançar_Despesas!AA:AB,2,FALSE),"")</f>
        <v/>
      </c>
    </row>
    <row r="69" spans="2:10">
      <c r="B69" s="29"/>
      <c r="C69" s="30"/>
      <c r="D69" s="53" t="str">
        <f t="shared" si="11"/>
        <v/>
      </c>
      <c r="E69" s="53" t="str">
        <f t="shared" si="12"/>
        <v/>
      </c>
      <c r="F69" s="32"/>
      <c r="G69" s="33"/>
      <c r="H69" s="56" t="str">
        <f t="shared" si="13"/>
        <v/>
      </c>
      <c r="I69" s="57" t="str">
        <f t="shared" si="14"/>
        <v/>
      </c>
      <c r="J69" s="58" t="str">
        <f>IFERROR(VLOOKUP(H69,Lançar_Despesas!AA:AB,2,FALSE),"")</f>
        <v/>
      </c>
    </row>
    <row r="70" spans="2:10">
      <c r="B70" s="36"/>
      <c r="C70" s="37"/>
      <c r="D70" s="54" t="str">
        <f t="shared" si="11"/>
        <v/>
      </c>
      <c r="E70" s="54" t="str">
        <f t="shared" si="12"/>
        <v/>
      </c>
      <c r="F70" s="39"/>
      <c r="G70" s="40"/>
      <c r="H70" s="59" t="str">
        <f t="shared" si="13"/>
        <v/>
      </c>
      <c r="I70" s="60" t="str">
        <f t="shared" si="14"/>
        <v/>
      </c>
      <c r="J70" s="61" t="str">
        <f>IFERROR(VLOOKUP(H70,Lançar_Despesas!AA:AB,2,FALSE),"")</f>
        <v/>
      </c>
    </row>
    <row r="71" spans="2:10">
      <c r="B71" s="29"/>
      <c r="C71" s="30"/>
      <c r="D71" s="53" t="str">
        <f t="shared" si="11"/>
        <v/>
      </c>
      <c r="E71" s="53" t="str">
        <f t="shared" si="12"/>
        <v/>
      </c>
      <c r="F71" s="32"/>
      <c r="G71" s="33"/>
      <c r="H71" s="56" t="str">
        <f t="shared" si="13"/>
        <v/>
      </c>
      <c r="I71" s="57" t="str">
        <f t="shared" si="14"/>
        <v/>
      </c>
      <c r="J71" s="58" t="str">
        <f>IFERROR(VLOOKUP(H71,Lançar_Despesas!AA:AB,2,FALSE),"")</f>
        <v/>
      </c>
    </row>
    <row r="72" spans="2:10">
      <c r="B72" s="36"/>
      <c r="C72" s="37"/>
      <c r="D72" s="54" t="str">
        <f t="shared" si="11"/>
        <v/>
      </c>
      <c r="E72" s="54" t="str">
        <f t="shared" si="12"/>
        <v/>
      </c>
      <c r="F72" s="39"/>
      <c r="G72" s="40"/>
      <c r="H72" s="59" t="str">
        <f t="shared" si="13"/>
        <v/>
      </c>
      <c r="I72" s="60" t="str">
        <f t="shared" si="14"/>
        <v/>
      </c>
      <c r="J72" s="61" t="str">
        <f>IFERROR(VLOOKUP(H72,Lançar_Despesas!AA:AB,2,FALSE),"")</f>
        <v/>
      </c>
    </row>
    <row r="73" spans="2:10">
      <c r="B73" s="29"/>
      <c r="C73" s="30"/>
      <c r="D73" s="53" t="str">
        <f t="shared" si="11"/>
        <v/>
      </c>
      <c r="E73" s="53" t="str">
        <f t="shared" si="12"/>
        <v/>
      </c>
      <c r="F73" s="32"/>
      <c r="G73" s="33"/>
      <c r="H73" s="56" t="str">
        <f t="shared" si="13"/>
        <v/>
      </c>
      <c r="I73" s="57" t="str">
        <f t="shared" si="14"/>
        <v/>
      </c>
      <c r="J73" s="58" t="str">
        <f>IFERROR(VLOOKUP(H73,Lançar_Despesas!AA:AB,2,FALSE),"")</f>
        <v/>
      </c>
    </row>
    <row r="74" spans="2:10">
      <c r="B74" s="36"/>
      <c r="C74" s="37"/>
      <c r="D74" s="54" t="str">
        <f t="shared" si="11"/>
        <v/>
      </c>
      <c r="E74" s="54" t="str">
        <f t="shared" si="12"/>
        <v/>
      </c>
      <c r="F74" s="39"/>
      <c r="G74" s="40"/>
      <c r="H74" s="59" t="str">
        <f t="shared" si="13"/>
        <v/>
      </c>
      <c r="I74" s="60" t="str">
        <f t="shared" si="14"/>
        <v/>
      </c>
      <c r="J74" s="61" t="str">
        <f>IFERROR(VLOOKUP(H74,Lançar_Despesas!AA:AB,2,FALSE),"")</f>
        <v/>
      </c>
    </row>
    <row r="75" spans="2:10">
      <c r="B75" s="29"/>
      <c r="C75" s="30"/>
      <c r="D75" s="53" t="str">
        <f t="shared" si="11"/>
        <v/>
      </c>
      <c r="E75" s="53" t="str">
        <f t="shared" si="12"/>
        <v/>
      </c>
      <c r="F75" s="32"/>
      <c r="G75" s="33"/>
      <c r="H75" s="56" t="str">
        <f t="shared" si="13"/>
        <v/>
      </c>
      <c r="I75" s="57" t="str">
        <f t="shared" si="14"/>
        <v/>
      </c>
      <c r="J75" s="58" t="str">
        <f>IFERROR(VLOOKUP(H75,Lançar_Despesas!AA:AB,2,FALSE),"")</f>
        <v/>
      </c>
    </row>
    <row r="76" spans="2:10">
      <c r="B76" s="36"/>
      <c r="C76" s="37"/>
      <c r="D76" s="54" t="str">
        <f t="shared" si="11"/>
        <v/>
      </c>
      <c r="E76" s="54" t="str">
        <f t="shared" si="12"/>
        <v/>
      </c>
      <c r="F76" s="39"/>
      <c r="G76" s="40"/>
      <c r="H76" s="59" t="str">
        <f t="shared" si="13"/>
        <v/>
      </c>
      <c r="I76" s="60" t="str">
        <f t="shared" si="14"/>
        <v/>
      </c>
      <c r="J76" s="61" t="str">
        <f>IFERROR(VLOOKUP(H76,Lançar_Despesas!AA:AB,2,FALSE),"")</f>
        <v/>
      </c>
    </row>
    <row r="77" spans="2:10">
      <c r="B77" s="29"/>
      <c r="C77" s="30"/>
      <c r="D77" s="53" t="str">
        <f t="shared" si="11"/>
        <v/>
      </c>
      <c r="E77" s="53" t="str">
        <f t="shared" si="12"/>
        <v/>
      </c>
      <c r="F77" s="32"/>
      <c r="G77" s="33"/>
      <c r="H77" s="56" t="str">
        <f t="shared" si="13"/>
        <v/>
      </c>
      <c r="I77" s="57" t="str">
        <f t="shared" si="14"/>
        <v/>
      </c>
      <c r="J77" s="58" t="str">
        <f>IFERROR(VLOOKUP(H77,Lançar_Despesas!AA:AB,2,FALSE),"")</f>
        <v/>
      </c>
    </row>
    <row r="78" spans="2:10">
      <c r="B78" s="36"/>
      <c r="C78" s="37"/>
      <c r="D78" s="54" t="str">
        <f t="shared" si="11"/>
        <v/>
      </c>
      <c r="E78" s="54" t="str">
        <f t="shared" si="12"/>
        <v/>
      </c>
      <c r="F78" s="39"/>
      <c r="G78" s="40"/>
      <c r="H78" s="59" t="str">
        <f t="shared" si="13"/>
        <v/>
      </c>
      <c r="I78" s="60" t="str">
        <f t="shared" si="14"/>
        <v/>
      </c>
      <c r="J78" s="61" t="str">
        <f>IFERROR(VLOOKUP(H78,Lançar_Despesas!AA:AB,2,FALSE),"")</f>
        <v/>
      </c>
    </row>
    <row r="79" spans="2:10">
      <c r="B79" s="29"/>
      <c r="C79" s="30"/>
      <c r="D79" s="53" t="str">
        <f t="shared" si="11"/>
        <v/>
      </c>
      <c r="E79" s="53" t="str">
        <f t="shared" si="12"/>
        <v/>
      </c>
      <c r="F79" s="32"/>
      <c r="G79" s="33"/>
      <c r="H79" s="56" t="str">
        <f t="shared" si="13"/>
        <v/>
      </c>
      <c r="I79" s="57" t="str">
        <f t="shared" si="14"/>
        <v/>
      </c>
      <c r="J79" s="58" t="str">
        <f>IFERROR(VLOOKUP(H79,Lançar_Despesas!AA:AB,2,FALSE),"")</f>
        <v/>
      </c>
    </row>
    <row r="80" spans="2:10">
      <c r="B80" s="36"/>
      <c r="C80" s="37"/>
      <c r="D80" s="54" t="str">
        <f t="shared" si="11"/>
        <v/>
      </c>
      <c r="E80" s="54" t="str">
        <f t="shared" si="12"/>
        <v/>
      </c>
      <c r="F80" s="39"/>
      <c r="G80" s="40"/>
      <c r="H80" s="59" t="str">
        <f t="shared" si="13"/>
        <v/>
      </c>
      <c r="I80" s="60" t="str">
        <f t="shared" si="14"/>
        <v/>
      </c>
      <c r="J80" s="61" t="str">
        <f>IFERROR(VLOOKUP(H80,Lançar_Despesas!AA:AB,2,FALSE),"")</f>
        <v/>
      </c>
    </row>
    <row r="81" spans="2:10">
      <c r="B81" s="29"/>
      <c r="C81" s="30"/>
      <c r="D81" s="53" t="str">
        <f t="shared" si="11"/>
        <v/>
      </c>
      <c r="E81" s="53" t="str">
        <f t="shared" si="12"/>
        <v/>
      </c>
      <c r="F81" s="32"/>
      <c r="G81" s="33"/>
      <c r="H81" s="56" t="str">
        <f t="shared" si="13"/>
        <v/>
      </c>
      <c r="I81" s="57" t="str">
        <f t="shared" si="14"/>
        <v/>
      </c>
      <c r="J81" s="58" t="str">
        <f>IFERROR(VLOOKUP(H81,Lançar_Despesas!AA:AB,2,FALSE),"")</f>
        <v/>
      </c>
    </row>
    <row r="82" spans="2:10">
      <c r="B82" s="36"/>
      <c r="C82" s="37"/>
      <c r="D82" s="54" t="str">
        <f t="shared" si="11"/>
        <v/>
      </c>
      <c r="E82" s="54" t="str">
        <f t="shared" si="12"/>
        <v/>
      </c>
      <c r="F82" s="39"/>
      <c r="G82" s="40"/>
      <c r="H82" s="59" t="str">
        <f t="shared" si="13"/>
        <v/>
      </c>
      <c r="I82" s="60" t="str">
        <f t="shared" si="14"/>
        <v/>
      </c>
      <c r="J82" s="61" t="str">
        <f>IFERROR(VLOOKUP(H82,Lançar_Despesas!AA:AB,2,FALSE),"")</f>
        <v/>
      </c>
    </row>
    <row r="83" spans="2:10">
      <c r="B83" s="29"/>
      <c r="C83" s="30"/>
      <c r="D83" s="53" t="str">
        <f t="shared" si="11"/>
        <v/>
      </c>
      <c r="E83" s="53" t="str">
        <f t="shared" si="12"/>
        <v/>
      </c>
      <c r="F83" s="32"/>
      <c r="G83" s="33"/>
      <c r="H83" s="56" t="str">
        <f t="shared" si="13"/>
        <v/>
      </c>
      <c r="I83" s="57" t="str">
        <f t="shared" si="14"/>
        <v/>
      </c>
      <c r="J83" s="58" t="str">
        <f>IFERROR(VLOOKUP(H83,Lançar_Despesas!AA:AB,2,FALSE),"")</f>
        <v/>
      </c>
    </row>
    <row r="84" spans="2:10">
      <c r="B84" s="36"/>
      <c r="C84" s="37"/>
      <c r="D84" s="54" t="str">
        <f t="shared" si="11"/>
        <v/>
      </c>
      <c r="E84" s="54" t="str">
        <f t="shared" si="12"/>
        <v/>
      </c>
      <c r="F84" s="39"/>
      <c r="G84" s="40"/>
      <c r="H84" s="59" t="str">
        <f t="shared" si="13"/>
        <v/>
      </c>
      <c r="I84" s="60" t="str">
        <f t="shared" si="14"/>
        <v/>
      </c>
      <c r="J84" s="61" t="str">
        <f>IFERROR(VLOOKUP(H84,Lançar_Despesas!AA:AB,2,FALSE),"")</f>
        <v/>
      </c>
    </row>
    <row r="85" spans="2:10">
      <c r="B85" s="29"/>
      <c r="C85" s="30"/>
      <c r="D85" s="53" t="str">
        <f t="shared" si="11"/>
        <v/>
      </c>
      <c r="E85" s="53" t="str">
        <f t="shared" si="12"/>
        <v/>
      </c>
      <c r="F85" s="32"/>
      <c r="G85" s="33"/>
      <c r="H85" s="56" t="str">
        <f t="shared" si="13"/>
        <v/>
      </c>
      <c r="I85" s="57" t="str">
        <f t="shared" si="14"/>
        <v/>
      </c>
      <c r="J85" s="58" t="str">
        <f>IFERROR(VLOOKUP(H85,Lançar_Despesas!AA:AB,2,FALSE),"")</f>
        <v/>
      </c>
    </row>
    <row r="86" spans="2:10">
      <c r="B86" s="36"/>
      <c r="C86" s="37"/>
      <c r="D86" s="54" t="str">
        <f t="shared" si="11"/>
        <v/>
      </c>
      <c r="E86" s="54" t="str">
        <f t="shared" si="12"/>
        <v/>
      </c>
      <c r="F86" s="39"/>
      <c r="G86" s="40"/>
      <c r="H86" s="59" t="str">
        <f t="shared" si="13"/>
        <v/>
      </c>
      <c r="I86" s="60" t="str">
        <f t="shared" si="14"/>
        <v/>
      </c>
      <c r="J86" s="61" t="str">
        <f>IFERROR(VLOOKUP(H86,Lançar_Despesas!AA:AB,2,FALSE),"")</f>
        <v/>
      </c>
    </row>
    <row r="87" spans="2:10">
      <c r="B87" s="29"/>
      <c r="C87" s="30"/>
      <c r="D87" s="53" t="str">
        <f t="shared" si="11"/>
        <v/>
      </c>
      <c r="E87" s="53" t="str">
        <f t="shared" si="12"/>
        <v/>
      </c>
      <c r="F87" s="32"/>
      <c r="G87" s="33"/>
      <c r="H87" s="56" t="str">
        <f t="shared" si="13"/>
        <v/>
      </c>
      <c r="I87" s="57" t="str">
        <f t="shared" si="14"/>
        <v/>
      </c>
      <c r="J87" s="58" t="str">
        <f>IFERROR(VLOOKUP(H87,Lançar_Despesas!AA:AB,2,FALSE),"")</f>
        <v/>
      </c>
    </row>
    <row r="88" spans="2:10">
      <c r="B88" s="36"/>
      <c r="C88" s="37"/>
      <c r="D88" s="54" t="str">
        <f t="shared" si="11"/>
        <v/>
      </c>
      <c r="E88" s="54" t="str">
        <f t="shared" si="12"/>
        <v/>
      </c>
      <c r="F88" s="39"/>
      <c r="G88" s="40"/>
      <c r="H88" s="59" t="str">
        <f t="shared" si="13"/>
        <v/>
      </c>
      <c r="I88" s="60" t="str">
        <f t="shared" si="14"/>
        <v/>
      </c>
      <c r="J88" s="61" t="str">
        <f>IFERROR(VLOOKUP(H88,Lançar_Despesas!AA:AB,2,FALSE),"")</f>
        <v/>
      </c>
    </row>
    <row r="89" spans="2:10">
      <c r="B89" s="29"/>
      <c r="C89" s="30"/>
      <c r="D89" s="53" t="str">
        <f t="shared" si="11"/>
        <v/>
      </c>
      <c r="E89" s="53" t="str">
        <f t="shared" si="12"/>
        <v/>
      </c>
      <c r="F89" s="32"/>
      <c r="G89" s="33"/>
      <c r="H89" s="56" t="str">
        <f t="shared" si="13"/>
        <v/>
      </c>
      <c r="I89" s="57" t="str">
        <f t="shared" si="14"/>
        <v/>
      </c>
      <c r="J89" s="58" t="str">
        <f>IFERROR(VLOOKUP(H89,Lançar_Despesas!AA:AB,2,FALSE),"")</f>
        <v/>
      </c>
    </row>
    <row r="90" spans="2:10">
      <c r="B90" s="36"/>
      <c r="C90" s="37"/>
      <c r="D90" s="54" t="str">
        <f t="shared" si="11"/>
        <v/>
      </c>
      <c r="E90" s="54" t="str">
        <f t="shared" si="12"/>
        <v/>
      </c>
      <c r="F90" s="39"/>
      <c r="G90" s="40"/>
      <c r="H90" s="59" t="str">
        <f t="shared" si="13"/>
        <v/>
      </c>
      <c r="I90" s="60" t="str">
        <f t="shared" si="14"/>
        <v/>
      </c>
      <c r="J90" s="61" t="str">
        <f>IFERROR(VLOOKUP(H90,Lançar_Despesas!AA:AB,2,FALSE),"")</f>
        <v/>
      </c>
    </row>
    <row r="91" spans="2:10">
      <c r="B91" s="29"/>
      <c r="C91" s="30"/>
      <c r="D91" s="53" t="str">
        <f t="shared" si="11"/>
        <v/>
      </c>
      <c r="E91" s="53" t="str">
        <f t="shared" si="12"/>
        <v/>
      </c>
      <c r="F91" s="32"/>
      <c r="G91" s="33"/>
      <c r="H91" s="56" t="str">
        <f t="shared" si="13"/>
        <v/>
      </c>
      <c r="I91" s="57" t="str">
        <f t="shared" si="14"/>
        <v/>
      </c>
      <c r="J91" s="58" t="str">
        <f>IFERROR(VLOOKUP(H91,Lançar_Despesas!AA:AB,2,FALSE),"")</f>
        <v/>
      </c>
    </row>
    <row r="92" spans="2:10">
      <c r="B92" s="36"/>
      <c r="C92" s="37"/>
      <c r="D92" s="54" t="str">
        <f t="shared" si="11"/>
        <v/>
      </c>
      <c r="E92" s="54" t="str">
        <f t="shared" si="12"/>
        <v/>
      </c>
      <c r="F92" s="39"/>
      <c r="G92" s="40"/>
      <c r="H92" s="59" t="str">
        <f t="shared" si="13"/>
        <v/>
      </c>
      <c r="I92" s="60" t="str">
        <f t="shared" si="14"/>
        <v/>
      </c>
      <c r="J92" s="61" t="str">
        <f>IFERROR(VLOOKUP(H92,Lançar_Despesas!AA:AB,2,FALSE),"")</f>
        <v/>
      </c>
    </row>
    <row r="93" spans="2:10">
      <c r="B93" s="29"/>
      <c r="C93" s="30"/>
      <c r="D93" s="53" t="str">
        <f t="shared" si="11"/>
        <v/>
      </c>
      <c r="E93" s="53" t="str">
        <f t="shared" si="12"/>
        <v/>
      </c>
      <c r="F93" s="32"/>
      <c r="G93" s="33"/>
      <c r="H93" s="56" t="str">
        <f t="shared" si="13"/>
        <v/>
      </c>
      <c r="I93" s="57" t="str">
        <f t="shared" si="14"/>
        <v/>
      </c>
      <c r="J93" s="58" t="str">
        <f>IFERROR(VLOOKUP(H93,Lançar_Despesas!AA:AB,2,FALSE),"")</f>
        <v/>
      </c>
    </row>
    <row r="94" spans="2:10">
      <c r="B94" s="36"/>
      <c r="C94" s="37"/>
      <c r="D94" s="54" t="str">
        <f t="shared" si="11"/>
        <v/>
      </c>
      <c r="E94" s="54" t="str">
        <f t="shared" si="12"/>
        <v/>
      </c>
      <c r="F94" s="39"/>
      <c r="G94" s="40"/>
      <c r="H94" s="59" t="str">
        <f t="shared" si="13"/>
        <v/>
      </c>
      <c r="I94" s="60" t="str">
        <f t="shared" si="14"/>
        <v/>
      </c>
      <c r="J94" s="61" t="str">
        <f>IFERROR(VLOOKUP(H94,Lançar_Despesas!AA:AB,2,FALSE),"")</f>
        <v/>
      </c>
    </row>
    <row r="95" spans="2:10">
      <c r="B95" s="29"/>
      <c r="C95" s="30"/>
      <c r="D95" s="53" t="str">
        <f t="shared" si="11"/>
        <v/>
      </c>
      <c r="E95" s="53" t="str">
        <f t="shared" si="12"/>
        <v/>
      </c>
      <c r="F95" s="32"/>
      <c r="G95" s="33"/>
      <c r="H95" s="56" t="str">
        <f t="shared" si="13"/>
        <v/>
      </c>
      <c r="I95" s="57" t="str">
        <f t="shared" si="14"/>
        <v/>
      </c>
      <c r="J95" s="58" t="str">
        <f>IFERROR(VLOOKUP(H95,Lançar_Despesas!AA:AB,2,FALSE),"")</f>
        <v/>
      </c>
    </row>
    <row r="96" spans="2:10">
      <c r="B96" s="36"/>
      <c r="C96" s="37"/>
      <c r="D96" s="54" t="str">
        <f t="shared" si="11"/>
        <v/>
      </c>
      <c r="E96" s="54" t="str">
        <f t="shared" si="12"/>
        <v/>
      </c>
      <c r="F96" s="39"/>
      <c r="G96" s="40"/>
      <c r="H96" s="59" t="str">
        <f t="shared" si="13"/>
        <v/>
      </c>
      <c r="I96" s="60" t="str">
        <f t="shared" si="14"/>
        <v/>
      </c>
      <c r="J96" s="61" t="str">
        <f>IFERROR(VLOOKUP(H96,Lançar_Despesas!AA:AB,2,FALSE),"")</f>
        <v/>
      </c>
    </row>
    <row r="97" spans="2:10">
      <c r="B97" s="29"/>
      <c r="C97" s="30"/>
      <c r="D97" s="53" t="str">
        <f t="shared" si="11"/>
        <v/>
      </c>
      <c r="E97" s="53" t="str">
        <f t="shared" si="12"/>
        <v/>
      </c>
      <c r="F97" s="32"/>
      <c r="G97" s="33"/>
      <c r="H97" s="56" t="str">
        <f t="shared" si="13"/>
        <v/>
      </c>
      <c r="I97" s="57" t="str">
        <f t="shared" si="14"/>
        <v/>
      </c>
      <c r="J97" s="58" t="str">
        <f>IFERROR(VLOOKUP(H97,Lançar_Despesas!AA:AB,2,FALSE),"")</f>
        <v/>
      </c>
    </row>
    <row r="98" spans="2:10">
      <c r="B98" s="36"/>
      <c r="C98" s="37"/>
      <c r="D98" s="54" t="str">
        <f t="shared" si="11"/>
        <v/>
      </c>
      <c r="E98" s="54" t="str">
        <f t="shared" si="12"/>
        <v/>
      </c>
      <c r="F98" s="39"/>
      <c r="G98" s="40"/>
      <c r="H98" s="59" t="str">
        <f t="shared" si="13"/>
        <v/>
      </c>
      <c r="I98" s="60" t="str">
        <f t="shared" si="14"/>
        <v/>
      </c>
      <c r="J98" s="61" t="str">
        <f>IFERROR(VLOOKUP(H98,Lançar_Despesas!AA:AB,2,FALSE),"")</f>
        <v/>
      </c>
    </row>
    <row r="99" spans="2:10">
      <c r="B99" s="29"/>
      <c r="C99" s="30"/>
      <c r="D99" s="53" t="str">
        <f t="shared" si="11"/>
        <v/>
      </c>
      <c r="E99" s="53" t="str">
        <f t="shared" ref="E99:E102" si="15">D99</f>
        <v/>
      </c>
      <c r="F99" s="32"/>
      <c r="G99" s="33"/>
      <c r="H99" s="56" t="str">
        <f t="shared" ref="H99:H102" si="16">IF(G99&lt;&gt;"",MONTH(G99),"")</f>
        <v/>
      </c>
      <c r="I99" s="57" t="str">
        <f t="shared" si="14"/>
        <v/>
      </c>
      <c r="J99" s="58" t="str">
        <f>IFERROR(VLOOKUP(H99,Lançar_Despesas!AA:AB,2,FALSE),"")</f>
        <v/>
      </c>
    </row>
    <row r="100" spans="2:10">
      <c r="B100" s="36"/>
      <c r="C100" s="37"/>
      <c r="D100" s="54" t="str">
        <f t="shared" si="11"/>
        <v/>
      </c>
      <c r="E100" s="54" t="str">
        <f t="shared" si="15"/>
        <v/>
      </c>
      <c r="F100" s="39"/>
      <c r="G100" s="40"/>
      <c r="H100" s="59" t="str">
        <f t="shared" si="16"/>
        <v/>
      </c>
      <c r="I100" s="60" t="str">
        <f t="shared" si="14"/>
        <v/>
      </c>
      <c r="J100" s="61" t="str">
        <f>IFERROR(VLOOKUP(H100,Lançar_Despesas!AA:AB,2,FALSE),"")</f>
        <v/>
      </c>
    </row>
    <row r="101" spans="2:10">
      <c r="B101" s="29"/>
      <c r="C101" s="30"/>
      <c r="D101" s="53" t="str">
        <f t="shared" si="11"/>
        <v/>
      </c>
      <c r="E101" s="53" t="str">
        <f t="shared" si="15"/>
        <v/>
      </c>
      <c r="F101" s="32"/>
      <c r="G101" s="33"/>
      <c r="H101" s="56" t="str">
        <f t="shared" si="16"/>
        <v/>
      </c>
      <c r="I101" s="57" t="str">
        <f t="shared" si="14"/>
        <v/>
      </c>
      <c r="J101" s="58" t="str">
        <f>IFERROR(VLOOKUP(H101,Lançar_Despesas!AA:AB,2,FALSE),"")</f>
        <v/>
      </c>
    </row>
    <row r="102" spans="2:10" ht="15.75" thickBot="1">
      <c r="B102" s="49"/>
      <c r="C102" s="50"/>
      <c r="D102" s="55" t="str">
        <f t="shared" si="11"/>
        <v/>
      </c>
      <c r="E102" s="55" t="str">
        <f t="shared" si="15"/>
        <v/>
      </c>
      <c r="F102" s="51"/>
      <c r="G102" s="52"/>
      <c r="H102" s="62" t="str">
        <f t="shared" si="16"/>
        <v/>
      </c>
      <c r="I102" s="63" t="str">
        <f t="shared" si="14"/>
        <v/>
      </c>
      <c r="J102" s="64" t="str">
        <f>IFERROR(VLOOKUP(H102,Lançar_Despesas!AA:AB,2,FALSE),"")</f>
        <v/>
      </c>
    </row>
  </sheetData>
  <sheetProtection algorithmName="SHA-512" hashValue="xqjYypAEx7kCy3zlDwPTsRN8Ay7cFTouoB/pFbgu5KdosfsZ9JQebPQ1QS4/d7J2I05TxcMF16vxUwez5F/YXA==" saltValue="NGQ62Tn91fngHaXiM6IWEw==" spinCount="100000" sheet="1" objects="1" scenarios="1"/>
  <autoFilter ref="B2:J102" xr:uid="{00000000-0009-0000-0000-000001000000}"/>
  <dataValidations count="1">
    <dataValidation type="list" allowBlank="1" showInputMessage="1" showErrorMessage="1" sqref="B3:B102" xr:uid="{00000000-0002-0000-0100-000000000000}">
      <formula1>$AD$2:$AD$8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501"/>
  <sheetViews>
    <sheetView showGridLines="0" zoomScaleNormal="100" workbookViewId="0">
      <selection activeCell="G3" sqref="G3"/>
    </sheetView>
  </sheetViews>
  <sheetFormatPr defaultRowHeight="15"/>
  <cols>
    <col min="1" max="1" width="3" style="18" customWidth="1"/>
    <col min="2" max="2" width="15.28515625" style="18" customWidth="1"/>
    <col min="3" max="3" width="21.140625" style="18" bestFit="1" customWidth="1"/>
    <col min="4" max="4" width="18.85546875" style="18" customWidth="1"/>
    <col min="5" max="5" width="17.42578125" style="18" bestFit="1" customWidth="1"/>
    <col min="6" max="6" width="10.5703125" style="65" bestFit="1" customWidth="1"/>
    <col min="7" max="9" width="10.7109375" style="18" bestFit="1" customWidth="1"/>
    <col min="10" max="10" width="12.140625" style="18" bestFit="1" customWidth="1"/>
    <col min="11" max="31" width="9.140625" style="18"/>
    <col min="32" max="33" width="12.140625" style="18" bestFit="1" customWidth="1"/>
    <col min="34" max="38" width="9.140625" style="18"/>
    <col min="39" max="39" width="16.7109375" style="18" bestFit="1" customWidth="1"/>
    <col min="40" max="41" width="9.140625" style="18"/>
    <col min="42" max="42" width="17.42578125" style="18" bestFit="1" customWidth="1"/>
    <col min="43" max="43" width="9.140625" style="18"/>
    <col min="44" max="44" width="17.42578125" style="18" bestFit="1" customWidth="1"/>
    <col min="45" max="54" width="9.5703125" style="18" bestFit="1" customWidth="1"/>
    <col min="55" max="56" width="9.5703125" style="18" customWidth="1"/>
    <col min="57" max="16384" width="9.140625" style="18"/>
  </cols>
  <sheetData>
    <row r="1" spans="2:56" ht="15.75" thickBot="1">
      <c r="AP1" s="18" t="s">
        <v>23</v>
      </c>
      <c r="AQ1" s="18" t="s">
        <v>4</v>
      </c>
      <c r="AS1" s="18">
        <v>1</v>
      </c>
      <c r="AT1" s="18">
        <f>AS1+1</f>
        <v>2</v>
      </c>
      <c r="AU1" s="18">
        <f t="shared" ref="AU1:BD1" si="0">AT1+1</f>
        <v>3</v>
      </c>
      <c r="AV1" s="18">
        <f t="shared" si="0"/>
        <v>4</v>
      </c>
      <c r="AW1" s="18">
        <f t="shared" si="0"/>
        <v>5</v>
      </c>
      <c r="AX1" s="18">
        <f t="shared" si="0"/>
        <v>6</v>
      </c>
      <c r="AY1" s="18">
        <f t="shared" si="0"/>
        <v>7</v>
      </c>
      <c r="AZ1" s="18">
        <f t="shared" si="0"/>
        <v>8</v>
      </c>
      <c r="BA1" s="18">
        <f t="shared" si="0"/>
        <v>9</v>
      </c>
      <c r="BB1" s="18">
        <f t="shared" si="0"/>
        <v>10</v>
      </c>
      <c r="BC1" s="18">
        <f t="shared" si="0"/>
        <v>11</v>
      </c>
      <c r="BD1" s="18">
        <f t="shared" si="0"/>
        <v>12</v>
      </c>
    </row>
    <row r="2" spans="2:56" ht="15.75" thickBot="1">
      <c r="B2" s="19" t="s">
        <v>23</v>
      </c>
      <c r="C2" s="20" t="s">
        <v>1</v>
      </c>
      <c r="D2" s="23" t="s">
        <v>2</v>
      </c>
      <c r="E2" s="21" t="s">
        <v>3</v>
      </c>
      <c r="F2" s="22" t="s">
        <v>4</v>
      </c>
      <c r="G2" s="23" t="s">
        <v>5</v>
      </c>
      <c r="H2" s="24" t="s">
        <v>6</v>
      </c>
      <c r="I2" s="25" t="s">
        <v>7</v>
      </c>
      <c r="J2" s="26" t="s">
        <v>8</v>
      </c>
      <c r="M2" s="27" t="s">
        <v>9</v>
      </c>
      <c r="N2" s="27"/>
      <c r="AM2" s="66" t="s">
        <v>11</v>
      </c>
      <c r="AN2" s="18" t="s">
        <v>24</v>
      </c>
      <c r="AP2" s="18" t="s">
        <v>25</v>
      </c>
      <c r="AQ2" s="28">
        <f t="shared" ref="AQ2:AQ11" si="1">SUMIFS(F:F,E:E,AP2,J:J,$AD$3)</f>
        <v>560</v>
      </c>
    </row>
    <row r="3" spans="2:56">
      <c r="B3" s="29" t="s">
        <v>26</v>
      </c>
      <c r="C3" s="30"/>
      <c r="D3" s="31" t="s">
        <v>27</v>
      </c>
      <c r="E3" s="53" t="str">
        <f t="shared" ref="E3:E66" si="2">IFERROR(VLOOKUP(D3,AM:AN,2,FALSE),"")</f>
        <v>Educação</v>
      </c>
      <c r="F3" s="32">
        <v>285</v>
      </c>
      <c r="G3" s="33">
        <v>43748</v>
      </c>
      <c r="H3" s="56">
        <f>IF(G3&lt;&gt;"",MONTH(G3),"")</f>
        <v>10</v>
      </c>
      <c r="I3" s="57">
        <f>IF(G3&lt;&gt;"",YEAR(G3),"")</f>
        <v>2019</v>
      </c>
      <c r="J3" s="58" t="str">
        <f t="shared" ref="J3:J66" si="3">IFERROR(VLOOKUP(H3,AA:AB,2,FALSE),"")</f>
        <v>Out</v>
      </c>
      <c r="AA3" s="18">
        <v>1</v>
      </c>
      <c r="AB3" s="18" t="s">
        <v>28</v>
      </c>
      <c r="AC3" s="18">
        <v>1</v>
      </c>
      <c r="AD3" s="18" t="str">
        <f>VLOOKUP(AC3,AA:AB,2,FALSE)</f>
        <v>Jan</v>
      </c>
      <c r="AF3" s="23" t="s">
        <v>3</v>
      </c>
      <c r="AG3" s="18" t="s">
        <v>29</v>
      </c>
      <c r="AM3" s="66" t="s">
        <v>30</v>
      </c>
      <c r="AN3" s="18" t="s">
        <v>24</v>
      </c>
      <c r="AP3" s="18" t="s">
        <v>31</v>
      </c>
      <c r="AQ3" s="28">
        <f t="shared" si="1"/>
        <v>150</v>
      </c>
    </row>
    <row r="4" spans="2:56">
      <c r="B4" s="36" t="s">
        <v>32</v>
      </c>
      <c r="C4" s="37"/>
      <c r="D4" s="38" t="s">
        <v>33</v>
      </c>
      <c r="E4" s="54" t="str">
        <f t="shared" si="2"/>
        <v>Habitação</v>
      </c>
      <c r="F4" s="39">
        <v>150</v>
      </c>
      <c r="G4" s="40">
        <v>43753</v>
      </c>
      <c r="H4" s="59">
        <f t="shared" ref="H4:H25" si="4">IF(G4&lt;&gt;"",MONTH(G4),"")</f>
        <v>10</v>
      </c>
      <c r="I4" s="60">
        <f t="shared" ref="I4:I8" si="5">IF(G4&lt;&gt;"",YEAR(G4),"")</f>
        <v>2019</v>
      </c>
      <c r="J4" s="61" t="str">
        <f t="shared" si="3"/>
        <v>Out</v>
      </c>
      <c r="AA4" s="18">
        <f>AA3+1</f>
        <v>2</v>
      </c>
      <c r="AB4" s="18" t="s">
        <v>34</v>
      </c>
      <c r="AF4" s="31" t="s">
        <v>35</v>
      </c>
      <c r="AG4" s="18">
        <f>SUMIFS(F:F,J:J,$AD$3,E:E,AF4)</f>
        <v>265</v>
      </c>
      <c r="AH4" s="67">
        <f>AG4/$AG$9</f>
        <v>0.24356617647058823</v>
      </c>
      <c r="AM4" s="66" t="s">
        <v>36</v>
      </c>
      <c r="AN4" s="18" t="s">
        <v>24</v>
      </c>
      <c r="AP4" s="18" t="s">
        <v>35</v>
      </c>
      <c r="AQ4" s="28">
        <f t="shared" si="1"/>
        <v>265</v>
      </c>
    </row>
    <row r="5" spans="2:56">
      <c r="B5" s="29" t="s">
        <v>37</v>
      </c>
      <c r="C5" s="30"/>
      <c r="D5" s="31" t="s">
        <v>38</v>
      </c>
      <c r="E5" s="53" t="str">
        <f t="shared" si="2"/>
        <v>Lazer</v>
      </c>
      <c r="F5" s="32">
        <v>66</v>
      </c>
      <c r="G5" s="33">
        <v>43754</v>
      </c>
      <c r="H5" s="56">
        <f t="shared" si="4"/>
        <v>10</v>
      </c>
      <c r="I5" s="57">
        <f t="shared" si="5"/>
        <v>2019</v>
      </c>
      <c r="J5" s="58" t="str">
        <f t="shared" si="3"/>
        <v>Out</v>
      </c>
      <c r="AA5" s="18">
        <f t="shared" ref="AA5:AA14" si="6">AA4+1</f>
        <v>3</v>
      </c>
      <c r="AB5" s="18" t="s">
        <v>39</v>
      </c>
      <c r="AF5" s="38" t="s">
        <v>40</v>
      </c>
      <c r="AG5" s="18">
        <f t="shared" ref="AG5:AG8" si="7">SUMIFS(F:F,J:J,$AD$3,E:E,AF5)</f>
        <v>0</v>
      </c>
      <c r="AH5" s="67">
        <f t="shared" ref="AH5:AH8" si="8">AG5/$AG$9</f>
        <v>0</v>
      </c>
      <c r="AM5" s="66" t="s">
        <v>41</v>
      </c>
      <c r="AN5" s="18" t="s">
        <v>24</v>
      </c>
      <c r="AP5" s="18" t="s">
        <v>24</v>
      </c>
      <c r="AQ5" s="28">
        <f t="shared" si="1"/>
        <v>335</v>
      </c>
    </row>
    <row r="6" spans="2:56">
      <c r="B6" s="36" t="s">
        <v>42</v>
      </c>
      <c r="C6" s="37"/>
      <c r="D6" s="38" t="s">
        <v>43</v>
      </c>
      <c r="E6" s="54" t="str">
        <f t="shared" si="2"/>
        <v>Lazer</v>
      </c>
      <c r="F6" s="39">
        <v>60</v>
      </c>
      <c r="G6" s="40">
        <v>43754</v>
      </c>
      <c r="H6" s="59">
        <f t="shared" si="4"/>
        <v>10</v>
      </c>
      <c r="I6" s="60">
        <f t="shared" si="5"/>
        <v>2019</v>
      </c>
      <c r="J6" s="61" t="str">
        <f t="shared" si="3"/>
        <v>Out</v>
      </c>
      <c r="AA6" s="18">
        <f t="shared" si="6"/>
        <v>4</v>
      </c>
      <c r="AB6" s="18" t="s">
        <v>44</v>
      </c>
      <c r="AF6" s="31" t="s">
        <v>25</v>
      </c>
      <c r="AG6" s="18">
        <f t="shared" si="7"/>
        <v>560</v>
      </c>
      <c r="AH6" s="67">
        <f t="shared" si="8"/>
        <v>0.51470588235294112</v>
      </c>
      <c r="AM6" s="66" t="s">
        <v>45</v>
      </c>
      <c r="AN6" s="18" t="s">
        <v>24</v>
      </c>
      <c r="AP6" s="18" t="s">
        <v>46</v>
      </c>
      <c r="AQ6" s="28">
        <f t="shared" si="1"/>
        <v>98</v>
      </c>
    </row>
    <row r="7" spans="2:56">
      <c r="B7" s="29" t="s">
        <v>47</v>
      </c>
      <c r="C7" s="30"/>
      <c r="D7" s="31" t="s">
        <v>47</v>
      </c>
      <c r="E7" s="53" t="str">
        <f t="shared" si="2"/>
        <v>Transporte</v>
      </c>
      <c r="F7" s="32">
        <v>40</v>
      </c>
      <c r="G7" s="33">
        <v>43754</v>
      </c>
      <c r="H7" s="56">
        <f t="shared" si="4"/>
        <v>10</v>
      </c>
      <c r="I7" s="57">
        <f t="shared" si="5"/>
        <v>2019</v>
      </c>
      <c r="J7" s="58" t="str">
        <f t="shared" si="3"/>
        <v>Out</v>
      </c>
      <c r="AA7" s="18">
        <f t="shared" si="6"/>
        <v>5</v>
      </c>
      <c r="AB7" s="18" t="s">
        <v>48</v>
      </c>
      <c r="AF7" s="38" t="s">
        <v>49</v>
      </c>
      <c r="AG7" s="18">
        <f t="shared" si="7"/>
        <v>165</v>
      </c>
      <c r="AH7" s="67">
        <f t="shared" si="8"/>
        <v>0.15165441176470587</v>
      </c>
      <c r="AM7" s="66" t="s">
        <v>50</v>
      </c>
      <c r="AN7" s="18" t="s">
        <v>24</v>
      </c>
      <c r="AP7" s="18" t="s">
        <v>49</v>
      </c>
      <c r="AQ7" s="28">
        <f t="shared" si="1"/>
        <v>165</v>
      </c>
    </row>
    <row r="8" spans="2:56">
      <c r="B8" s="36" t="s">
        <v>47</v>
      </c>
      <c r="C8" s="37"/>
      <c r="D8" s="38" t="s">
        <v>47</v>
      </c>
      <c r="E8" s="54" t="str">
        <f t="shared" si="2"/>
        <v>Transporte</v>
      </c>
      <c r="F8" s="39">
        <v>45</v>
      </c>
      <c r="G8" s="40">
        <v>43754</v>
      </c>
      <c r="H8" s="59">
        <f t="shared" si="4"/>
        <v>10</v>
      </c>
      <c r="I8" s="60">
        <f t="shared" si="5"/>
        <v>2019</v>
      </c>
      <c r="J8" s="61" t="str">
        <f t="shared" si="3"/>
        <v>Out</v>
      </c>
      <c r="AA8" s="18">
        <f t="shared" si="6"/>
        <v>6</v>
      </c>
      <c r="AB8" s="18" t="s">
        <v>51</v>
      </c>
      <c r="AF8" s="31" t="s">
        <v>52</v>
      </c>
      <c r="AG8" s="18">
        <f t="shared" si="7"/>
        <v>98</v>
      </c>
      <c r="AH8" s="67">
        <f t="shared" si="8"/>
        <v>9.0073529411764705E-2</v>
      </c>
      <c r="AM8" s="66" t="s">
        <v>33</v>
      </c>
      <c r="AN8" s="18" t="s">
        <v>24</v>
      </c>
      <c r="AP8" s="18" t="s">
        <v>14</v>
      </c>
      <c r="AQ8" s="28">
        <f t="shared" si="1"/>
        <v>64</v>
      </c>
    </row>
    <row r="9" spans="2:56">
      <c r="B9" s="29" t="s">
        <v>53</v>
      </c>
      <c r="C9" s="30"/>
      <c r="D9" s="31" t="s">
        <v>27</v>
      </c>
      <c r="E9" s="53" t="str">
        <f t="shared" si="2"/>
        <v>Educação</v>
      </c>
      <c r="F9" s="32">
        <v>285</v>
      </c>
      <c r="G9" s="33">
        <v>43718</v>
      </c>
      <c r="H9" s="56">
        <f>IF(G9&lt;&gt;"",MONTH(G9),"")</f>
        <v>9</v>
      </c>
      <c r="I9" s="57">
        <f>IF(G9&lt;&gt;"",YEAR(G9),"")</f>
        <v>2019</v>
      </c>
      <c r="J9" s="58" t="str">
        <f t="shared" si="3"/>
        <v>Set</v>
      </c>
      <c r="AA9" s="18">
        <f t="shared" si="6"/>
        <v>7</v>
      </c>
      <c r="AB9" s="18" t="s">
        <v>54</v>
      </c>
      <c r="AG9" s="18">
        <f>SUM(AG4:AG8)</f>
        <v>1088</v>
      </c>
      <c r="AH9" s="67">
        <f>AG9/$AG$9</f>
        <v>1</v>
      </c>
      <c r="AM9" s="66" t="s">
        <v>55</v>
      </c>
      <c r="AN9" s="18" t="s">
        <v>24</v>
      </c>
      <c r="AP9" s="18" t="s">
        <v>56</v>
      </c>
      <c r="AQ9" s="28">
        <f t="shared" si="1"/>
        <v>150</v>
      </c>
    </row>
    <row r="10" spans="2:56">
      <c r="B10" s="36" t="s">
        <v>57</v>
      </c>
      <c r="C10" s="37"/>
      <c r="D10" s="38" t="s">
        <v>33</v>
      </c>
      <c r="E10" s="54" t="str">
        <f t="shared" si="2"/>
        <v>Habitação</v>
      </c>
      <c r="F10" s="39">
        <v>148</v>
      </c>
      <c r="G10" s="40">
        <v>43723</v>
      </c>
      <c r="H10" s="59">
        <f t="shared" si="4"/>
        <v>9</v>
      </c>
      <c r="I10" s="60">
        <f t="shared" ref="I10:I14" si="9">IF(G10&lt;&gt;"",YEAR(G10),"")</f>
        <v>2019</v>
      </c>
      <c r="J10" s="61" t="str">
        <f t="shared" si="3"/>
        <v>Set</v>
      </c>
      <c r="AA10" s="18">
        <f t="shared" si="6"/>
        <v>8</v>
      </c>
      <c r="AB10" s="18" t="s">
        <v>58</v>
      </c>
      <c r="AM10" s="66" t="s">
        <v>59</v>
      </c>
      <c r="AN10" s="18" t="s">
        <v>24</v>
      </c>
      <c r="AP10" s="18" t="s">
        <v>52</v>
      </c>
      <c r="AQ10" s="28">
        <f t="shared" si="1"/>
        <v>98</v>
      </c>
    </row>
    <row r="11" spans="2:56">
      <c r="B11" s="29" t="s">
        <v>37</v>
      </c>
      <c r="C11" s="30"/>
      <c r="D11" s="31" t="s">
        <v>38</v>
      </c>
      <c r="E11" s="53" t="str">
        <f t="shared" si="2"/>
        <v>Lazer</v>
      </c>
      <c r="F11" s="32">
        <v>100</v>
      </c>
      <c r="G11" s="33">
        <v>43724</v>
      </c>
      <c r="H11" s="56">
        <f t="shared" si="4"/>
        <v>9</v>
      </c>
      <c r="I11" s="57">
        <f t="shared" si="9"/>
        <v>2019</v>
      </c>
      <c r="J11" s="58" t="str">
        <f t="shared" si="3"/>
        <v>Set</v>
      </c>
      <c r="AA11" s="18">
        <f t="shared" si="6"/>
        <v>9</v>
      </c>
      <c r="AB11" s="18" t="s">
        <v>60</v>
      </c>
      <c r="AF11" s="68" t="s">
        <v>22</v>
      </c>
      <c r="AG11" s="69">
        <f>SUM(AQ2:AQ11)</f>
        <v>2034</v>
      </c>
      <c r="AM11" s="66" t="s">
        <v>61</v>
      </c>
      <c r="AN11" s="18" t="s">
        <v>24</v>
      </c>
      <c r="AP11" s="18" t="s">
        <v>62</v>
      </c>
      <c r="AQ11" s="28">
        <f t="shared" si="1"/>
        <v>149</v>
      </c>
    </row>
    <row r="12" spans="2:56">
      <c r="B12" s="36" t="s">
        <v>42</v>
      </c>
      <c r="C12" s="37"/>
      <c r="D12" s="38" t="s">
        <v>43</v>
      </c>
      <c r="E12" s="54" t="str">
        <f t="shared" si="2"/>
        <v>Lazer</v>
      </c>
      <c r="F12" s="39">
        <v>67</v>
      </c>
      <c r="G12" s="40">
        <v>43724</v>
      </c>
      <c r="H12" s="59">
        <f t="shared" si="4"/>
        <v>9</v>
      </c>
      <c r="I12" s="60">
        <f t="shared" si="9"/>
        <v>2019</v>
      </c>
      <c r="J12" s="61" t="str">
        <f t="shared" si="3"/>
        <v>Set</v>
      </c>
      <c r="AA12" s="18">
        <f t="shared" si="6"/>
        <v>10</v>
      </c>
      <c r="AB12" s="18" t="s">
        <v>63</v>
      </c>
      <c r="AM12" s="66" t="s">
        <v>64</v>
      </c>
      <c r="AN12" s="18" t="s">
        <v>24</v>
      </c>
    </row>
    <row r="13" spans="2:56">
      <c r="B13" s="29" t="s">
        <v>47</v>
      </c>
      <c r="C13" s="30"/>
      <c r="D13" s="31" t="s">
        <v>47</v>
      </c>
      <c r="E13" s="53" t="str">
        <f t="shared" si="2"/>
        <v>Transporte</v>
      </c>
      <c r="F13" s="32">
        <v>13</v>
      </c>
      <c r="G13" s="33">
        <v>43724</v>
      </c>
      <c r="H13" s="56">
        <f t="shared" si="4"/>
        <v>9</v>
      </c>
      <c r="I13" s="57">
        <f t="shared" si="9"/>
        <v>2019</v>
      </c>
      <c r="J13" s="58" t="str">
        <f t="shared" si="3"/>
        <v>Set</v>
      </c>
      <c r="AA13" s="18">
        <f t="shared" si="6"/>
        <v>11</v>
      </c>
      <c r="AB13" s="18" t="s">
        <v>65</v>
      </c>
      <c r="AM13" s="66" t="s">
        <v>66</v>
      </c>
      <c r="AN13" s="18" t="s">
        <v>24</v>
      </c>
    </row>
    <row r="14" spans="2:56">
      <c r="B14" s="36" t="s">
        <v>47</v>
      </c>
      <c r="C14" s="37"/>
      <c r="D14" s="38" t="s">
        <v>47</v>
      </c>
      <c r="E14" s="54" t="str">
        <f t="shared" si="2"/>
        <v>Transporte</v>
      </c>
      <c r="F14" s="39">
        <v>34</v>
      </c>
      <c r="G14" s="40">
        <v>43724</v>
      </c>
      <c r="H14" s="59">
        <f t="shared" si="4"/>
        <v>9</v>
      </c>
      <c r="I14" s="60">
        <f t="shared" si="9"/>
        <v>2019</v>
      </c>
      <c r="J14" s="61" t="str">
        <f t="shared" si="3"/>
        <v>Set</v>
      </c>
      <c r="AA14" s="18">
        <f t="shared" si="6"/>
        <v>12</v>
      </c>
      <c r="AB14" s="18" t="s">
        <v>67</v>
      </c>
      <c r="AM14" s="66" t="s">
        <v>68</v>
      </c>
      <c r="AN14" s="18" t="s">
        <v>24</v>
      </c>
    </row>
    <row r="15" spans="2:56">
      <c r="B15" s="29" t="s">
        <v>69</v>
      </c>
      <c r="C15" s="30"/>
      <c r="D15" s="31" t="s">
        <v>27</v>
      </c>
      <c r="E15" s="53" t="str">
        <f t="shared" si="2"/>
        <v>Educação</v>
      </c>
      <c r="F15" s="32">
        <v>285</v>
      </c>
      <c r="G15" s="33">
        <v>43687</v>
      </c>
      <c r="H15" s="56">
        <f>IF(G15&lt;&gt;"",MONTH(G15),"")</f>
        <v>8</v>
      </c>
      <c r="I15" s="57">
        <f>IF(G15&lt;&gt;"",YEAR(G15),"")</f>
        <v>2019</v>
      </c>
      <c r="J15" s="58" t="str">
        <f t="shared" si="3"/>
        <v>Ago</v>
      </c>
      <c r="AM15" s="66" t="s">
        <v>70</v>
      </c>
      <c r="AN15" s="18" t="s">
        <v>52</v>
      </c>
      <c r="AR15" s="70" t="str">
        <f>AP1</f>
        <v>Despesa</v>
      </c>
      <c r="AS15" s="71" t="str">
        <f t="shared" ref="AS15:BD15" si="10">VLOOKUP(AS1,$AA$3:$AB$14,2,FALSE)</f>
        <v>Jan</v>
      </c>
      <c r="AT15" s="71" t="str">
        <f t="shared" si="10"/>
        <v>Fev</v>
      </c>
      <c r="AU15" s="71" t="str">
        <f t="shared" si="10"/>
        <v>Mar</v>
      </c>
      <c r="AV15" s="71" t="str">
        <f t="shared" si="10"/>
        <v>Abr</v>
      </c>
      <c r="AW15" s="71" t="str">
        <f t="shared" si="10"/>
        <v>Mai</v>
      </c>
      <c r="AX15" s="71" t="str">
        <f t="shared" si="10"/>
        <v>Jun</v>
      </c>
      <c r="AY15" s="71" t="str">
        <f t="shared" si="10"/>
        <v>Jul</v>
      </c>
      <c r="AZ15" s="71" t="str">
        <f t="shared" si="10"/>
        <v>Ago</v>
      </c>
      <c r="BA15" s="71" t="str">
        <f t="shared" si="10"/>
        <v>Set</v>
      </c>
      <c r="BB15" s="71" t="str">
        <f t="shared" si="10"/>
        <v>Out</v>
      </c>
      <c r="BC15" s="71" t="str">
        <f t="shared" si="10"/>
        <v>Nov</v>
      </c>
      <c r="BD15" s="71" t="str">
        <f t="shared" si="10"/>
        <v>Dez</v>
      </c>
    </row>
    <row r="16" spans="2:56">
      <c r="B16" s="36" t="s">
        <v>71</v>
      </c>
      <c r="C16" s="37"/>
      <c r="D16" s="38" t="s">
        <v>33</v>
      </c>
      <c r="E16" s="54" t="str">
        <f t="shared" si="2"/>
        <v>Habitação</v>
      </c>
      <c r="F16" s="39">
        <v>177</v>
      </c>
      <c r="G16" s="40">
        <v>43692</v>
      </c>
      <c r="H16" s="59">
        <f t="shared" si="4"/>
        <v>8</v>
      </c>
      <c r="I16" s="60">
        <f t="shared" ref="I16:I20" si="11">IF(G16&lt;&gt;"",YEAR(G16),"")</f>
        <v>2019</v>
      </c>
      <c r="J16" s="61" t="str">
        <f t="shared" si="3"/>
        <v>Ago</v>
      </c>
      <c r="AM16" s="66" t="s">
        <v>72</v>
      </c>
      <c r="AN16" s="18" t="s">
        <v>52</v>
      </c>
      <c r="AR16" s="41" t="str">
        <f>AP2</f>
        <v>Alimentação</v>
      </c>
      <c r="AS16" s="42">
        <f t="shared" ref="AS16:BD16" si="12">SUMIFS($F:$F,$E:$E,$AP2,$H:$H,AS$1)</f>
        <v>560</v>
      </c>
      <c r="AT16" s="42">
        <f t="shared" si="12"/>
        <v>650</v>
      </c>
      <c r="AU16" s="42">
        <f t="shared" si="12"/>
        <v>700</v>
      </c>
      <c r="AV16" s="42">
        <f t="shared" si="12"/>
        <v>850</v>
      </c>
      <c r="AW16" s="42">
        <f t="shared" si="12"/>
        <v>760</v>
      </c>
      <c r="AX16" s="42">
        <f t="shared" si="12"/>
        <v>600</v>
      </c>
      <c r="AY16" s="42">
        <f t="shared" si="12"/>
        <v>780</v>
      </c>
      <c r="AZ16" s="42">
        <f t="shared" si="12"/>
        <v>860</v>
      </c>
      <c r="BA16" s="42">
        <f t="shared" si="12"/>
        <v>899</v>
      </c>
      <c r="BB16" s="42">
        <f t="shared" si="12"/>
        <v>550</v>
      </c>
      <c r="BC16" s="42">
        <f t="shared" si="12"/>
        <v>0</v>
      </c>
      <c r="BD16" s="42">
        <f t="shared" si="12"/>
        <v>0</v>
      </c>
    </row>
    <row r="17" spans="2:56">
      <c r="B17" s="29" t="s">
        <v>37</v>
      </c>
      <c r="C17" s="30"/>
      <c r="D17" s="31" t="s">
        <v>38</v>
      </c>
      <c r="E17" s="53" t="str">
        <f t="shared" si="2"/>
        <v>Lazer</v>
      </c>
      <c r="F17" s="32">
        <v>200</v>
      </c>
      <c r="G17" s="33">
        <v>43693</v>
      </c>
      <c r="H17" s="56">
        <f t="shared" si="4"/>
        <v>8</v>
      </c>
      <c r="I17" s="57">
        <f t="shared" si="11"/>
        <v>2019</v>
      </c>
      <c r="J17" s="58" t="str">
        <f t="shared" si="3"/>
        <v>Ago</v>
      </c>
      <c r="AM17" s="66" t="s">
        <v>73</v>
      </c>
      <c r="AN17" s="18" t="s">
        <v>52</v>
      </c>
      <c r="AR17" s="43" t="str">
        <f t="shared" ref="AR17:AR25" si="13">AP3</f>
        <v>Cuidados Pessoais</v>
      </c>
      <c r="AS17" s="44">
        <f t="shared" ref="AS17:BD17" si="14">SUMIFS($F:$F,$E:$E,$AP3,$H:$H,AS$1)</f>
        <v>150</v>
      </c>
      <c r="AT17" s="44">
        <f t="shared" si="14"/>
        <v>150</v>
      </c>
      <c r="AU17" s="44">
        <f t="shared" si="14"/>
        <v>150</v>
      </c>
      <c r="AV17" s="44">
        <f t="shared" si="14"/>
        <v>150</v>
      </c>
      <c r="AW17" s="44">
        <f t="shared" si="14"/>
        <v>150</v>
      </c>
      <c r="AX17" s="44">
        <f t="shared" si="14"/>
        <v>150</v>
      </c>
      <c r="AY17" s="44">
        <f t="shared" si="14"/>
        <v>150</v>
      </c>
      <c r="AZ17" s="44">
        <f t="shared" si="14"/>
        <v>150</v>
      </c>
      <c r="BA17" s="44">
        <f t="shared" si="14"/>
        <v>150</v>
      </c>
      <c r="BB17" s="44">
        <f t="shared" si="14"/>
        <v>150</v>
      </c>
      <c r="BC17" s="44">
        <f t="shared" si="14"/>
        <v>0</v>
      </c>
      <c r="BD17" s="44">
        <f t="shared" si="14"/>
        <v>0</v>
      </c>
    </row>
    <row r="18" spans="2:56">
      <c r="B18" s="36" t="s">
        <v>42</v>
      </c>
      <c r="C18" s="37"/>
      <c r="D18" s="38" t="s">
        <v>43</v>
      </c>
      <c r="E18" s="54" t="str">
        <f t="shared" si="2"/>
        <v>Lazer</v>
      </c>
      <c r="F18" s="39">
        <v>60</v>
      </c>
      <c r="G18" s="40">
        <v>43693</v>
      </c>
      <c r="H18" s="59">
        <f t="shared" si="4"/>
        <v>8</v>
      </c>
      <c r="I18" s="60">
        <f t="shared" si="11"/>
        <v>2019</v>
      </c>
      <c r="J18" s="61" t="str">
        <f t="shared" si="3"/>
        <v>Ago</v>
      </c>
      <c r="AM18" s="66" t="s">
        <v>74</v>
      </c>
      <c r="AN18" s="18" t="s">
        <v>52</v>
      </c>
      <c r="AR18" s="41" t="str">
        <f t="shared" si="13"/>
        <v>Educação</v>
      </c>
      <c r="AS18" s="42">
        <f t="shared" ref="AS18:BD18" si="15">SUMIFS($F:$F,$E:$E,$AP4,$H:$H,AS$1)</f>
        <v>265</v>
      </c>
      <c r="AT18" s="42">
        <f t="shared" si="15"/>
        <v>265</v>
      </c>
      <c r="AU18" s="42">
        <f t="shared" si="15"/>
        <v>265</v>
      </c>
      <c r="AV18" s="42">
        <f t="shared" si="15"/>
        <v>265</v>
      </c>
      <c r="AW18" s="42">
        <f t="shared" si="15"/>
        <v>265</v>
      </c>
      <c r="AX18" s="42">
        <f t="shared" si="15"/>
        <v>265</v>
      </c>
      <c r="AY18" s="42">
        <f t="shared" si="15"/>
        <v>285</v>
      </c>
      <c r="AZ18" s="42">
        <f t="shared" si="15"/>
        <v>285</v>
      </c>
      <c r="BA18" s="42">
        <f t="shared" si="15"/>
        <v>285</v>
      </c>
      <c r="BB18" s="42">
        <f t="shared" si="15"/>
        <v>285</v>
      </c>
      <c r="BC18" s="42">
        <f t="shared" si="15"/>
        <v>0</v>
      </c>
      <c r="BD18" s="42">
        <f t="shared" si="15"/>
        <v>0</v>
      </c>
    </row>
    <row r="19" spans="2:56">
      <c r="B19" s="29" t="s">
        <v>47</v>
      </c>
      <c r="C19" s="30"/>
      <c r="D19" s="31" t="s">
        <v>47</v>
      </c>
      <c r="E19" s="53" t="str">
        <f t="shared" si="2"/>
        <v>Transporte</v>
      </c>
      <c r="F19" s="32">
        <v>43</v>
      </c>
      <c r="G19" s="33">
        <v>43693</v>
      </c>
      <c r="H19" s="56">
        <f t="shared" si="4"/>
        <v>8</v>
      </c>
      <c r="I19" s="57">
        <f t="shared" si="11"/>
        <v>2019</v>
      </c>
      <c r="J19" s="58" t="str">
        <f t="shared" si="3"/>
        <v>Ago</v>
      </c>
      <c r="AM19" s="66" t="s">
        <v>75</v>
      </c>
      <c r="AN19" s="18" t="s">
        <v>52</v>
      </c>
      <c r="AR19" s="43" t="str">
        <f t="shared" si="13"/>
        <v>Habitação</v>
      </c>
      <c r="AS19" s="44">
        <f t="shared" ref="AS19:BD19" si="16">SUMIFS($F:$F,$E:$E,$AP5,$H:$H,AS$1)</f>
        <v>335</v>
      </c>
      <c r="AT19" s="44">
        <f t="shared" si="16"/>
        <v>345</v>
      </c>
      <c r="AU19" s="44">
        <f t="shared" si="16"/>
        <v>367</v>
      </c>
      <c r="AV19" s="44">
        <f t="shared" si="16"/>
        <v>367</v>
      </c>
      <c r="AW19" s="44">
        <f t="shared" si="16"/>
        <v>353</v>
      </c>
      <c r="AX19" s="44">
        <f t="shared" si="16"/>
        <v>336</v>
      </c>
      <c r="AY19" s="44">
        <f t="shared" si="16"/>
        <v>355</v>
      </c>
      <c r="AZ19" s="44">
        <f t="shared" si="16"/>
        <v>357</v>
      </c>
      <c r="BA19" s="44">
        <f t="shared" si="16"/>
        <v>326</v>
      </c>
      <c r="BB19" s="44">
        <f t="shared" si="16"/>
        <v>330</v>
      </c>
      <c r="BC19" s="44">
        <f t="shared" si="16"/>
        <v>0</v>
      </c>
      <c r="BD19" s="44">
        <f t="shared" si="16"/>
        <v>0</v>
      </c>
    </row>
    <row r="20" spans="2:56">
      <c r="B20" s="36" t="s">
        <v>47</v>
      </c>
      <c r="C20" s="37"/>
      <c r="D20" s="38" t="s">
        <v>47</v>
      </c>
      <c r="E20" s="54" t="str">
        <f t="shared" si="2"/>
        <v>Transporte</v>
      </c>
      <c r="F20" s="39">
        <v>14</v>
      </c>
      <c r="G20" s="40">
        <v>43693</v>
      </c>
      <c r="H20" s="59">
        <f t="shared" si="4"/>
        <v>8</v>
      </c>
      <c r="I20" s="60">
        <f t="shared" si="11"/>
        <v>2019</v>
      </c>
      <c r="J20" s="61" t="str">
        <f t="shared" si="3"/>
        <v>Ago</v>
      </c>
      <c r="AM20" s="66" t="s">
        <v>76</v>
      </c>
      <c r="AN20" s="18" t="s">
        <v>52</v>
      </c>
      <c r="AR20" s="41" t="str">
        <f t="shared" si="13"/>
        <v>Impostos</v>
      </c>
      <c r="AS20" s="42">
        <f t="shared" ref="AS20:BD20" si="17">SUMIFS($F:$F,$E:$E,$AP6,$H:$H,AS$1)</f>
        <v>98</v>
      </c>
      <c r="AT20" s="42">
        <f t="shared" si="17"/>
        <v>98</v>
      </c>
      <c r="AU20" s="42">
        <f t="shared" si="17"/>
        <v>98</v>
      </c>
      <c r="AV20" s="42">
        <f t="shared" si="17"/>
        <v>98</v>
      </c>
      <c r="AW20" s="42">
        <f t="shared" si="17"/>
        <v>98</v>
      </c>
      <c r="AX20" s="42">
        <f t="shared" si="17"/>
        <v>98</v>
      </c>
      <c r="AY20" s="42">
        <f t="shared" si="17"/>
        <v>98</v>
      </c>
      <c r="AZ20" s="42">
        <f t="shared" si="17"/>
        <v>98</v>
      </c>
      <c r="BA20" s="42">
        <f t="shared" si="17"/>
        <v>98</v>
      </c>
      <c r="BB20" s="42">
        <f t="shared" si="17"/>
        <v>98</v>
      </c>
      <c r="BC20" s="42">
        <f t="shared" si="17"/>
        <v>0</v>
      </c>
      <c r="BD20" s="42">
        <f t="shared" si="17"/>
        <v>0</v>
      </c>
    </row>
    <row r="21" spans="2:56">
      <c r="B21" s="29" t="s">
        <v>77</v>
      </c>
      <c r="C21" s="30"/>
      <c r="D21" s="31" t="s">
        <v>27</v>
      </c>
      <c r="E21" s="53" t="str">
        <f t="shared" si="2"/>
        <v>Educação</v>
      </c>
      <c r="F21" s="32">
        <v>285</v>
      </c>
      <c r="G21" s="33">
        <v>43656</v>
      </c>
      <c r="H21" s="56">
        <f>IF(G21&lt;&gt;"",MONTH(G21),"")</f>
        <v>7</v>
      </c>
      <c r="I21" s="57">
        <f>IF(G21&lt;&gt;"",YEAR(G21),"")</f>
        <v>2019</v>
      </c>
      <c r="J21" s="58" t="str">
        <f t="shared" si="3"/>
        <v>Jul</v>
      </c>
      <c r="AM21" s="66" t="s">
        <v>47</v>
      </c>
      <c r="AN21" s="18" t="s">
        <v>52</v>
      </c>
      <c r="AR21" s="43" t="str">
        <f t="shared" si="13"/>
        <v>Lazer</v>
      </c>
      <c r="AS21" s="44">
        <f t="shared" ref="AS21:BD21" si="18">SUMIFS($F:$F,$E:$E,$AP7,$H:$H,AS$1)</f>
        <v>165</v>
      </c>
      <c r="AT21" s="44">
        <f t="shared" si="18"/>
        <v>150</v>
      </c>
      <c r="AU21" s="44">
        <f t="shared" si="18"/>
        <v>159</v>
      </c>
      <c r="AV21" s="44">
        <f t="shared" si="18"/>
        <v>154</v>
      </c>
      <c r="AW21" s="44">
        <f t="shared" si="18"/>
        <v>190</v>
      </c>
      <c r="AX21" s="44">
        <f t="shared" si="18"/>
        <v>205</v>
      </c>
      <c r="AY21" s="44">
        <f t="shared" si="18"/>
        <v>290</v>
      </c>
      <c r="AZ21" s="44">
        <f t="shared" si="18"/>
        <v>260</v>
      </c>
      <c r="BA21" s="44">
        <f t="shared" si="18"/>
        <v>167</v>
      </c>
      <c r="BB21" s="44">
        <f t="shared" si="18"/>
        <v>126</v>
      </c>
      <c r="BC21" s="44">
        <f t="shared" si="18"/>
        <v>0</v>
      </c>
      <c r="BD21" s="44">
        <f t="shared" si="18"/>
        <v>0</v>
      </c>
    </row>
    <row r="22" spans="2:56">
      <c r="B22" s="36" t="s">
        <v>78</v>
      </c>
      <c r="C22" s="37"/>
      <c r="D22" s="38" t="s">
        <v>33</v>
      </c>
      <c r="E22" s="54" t="str">
        <f t="shared" si="2"/>
        <v>Habitação</v>
      </c>
      <c r="F22" s="39">
        <v>177</v>
      </c>
      <c r="G22" s="40">
        <v>43661</v>
      </c>
      <c r="H22" s="59">
        <f t="shared" si="4"/>
        <v>7</v>
      </c>
      <c r="I22" s="60">
        <f t="shared" ref="I22:I25" si="19">IF(G22&lt;&gt;"",YEAR(G22),"")</f>
        <v>2019</v>
      </c>
      <c r="J22" s="61" t="str">
        <f t="shared" si="3"/>
        <v>Jul</v>
      </c>
      <c r="AM22" s="72" t="s">
        <v>79</v>
      </c>
      <c r="AN22" s="18" t="s">
        <v>52</v>
      </c>
      <c r="AR22" s="41" t="str">
        <f t="shared" si="13"/>
        <v>Outros</v>
      </c>
      <c r="AS22" s="42">
        <f t="shared" ref="AS22:BD22" si="20">SUMIFS($F:$F,$E:$E,$AP8,$H:$H,AS$1)</f>
        <v>64</v>
      </c>
      <c r="AT22" s="42">
        <f t="shared" si="20"/>
        <v>88</v>
      </c>
      <c r="AU22" s="42">
        <f t="shared" si="20"/>
        <v>56</v>
      </c>
      <c r="AV22" s="42">
        <f t="shared" si="20"/>
        <v>150</v>
      </c>
      <c r="AW22" s="42">
        <f t="shared" si="20"/>
        <v>97</v>
      </c>
      <c r="AX22" s="42">
        <f t="shared" si="20"/>
        <v>89</v>
      </c>
      <c r="AY22" s="42">
        <f t="shared" si="20"/>
        <v>43</v>
      </c>
      <c r="AZ22" s="42">
        <f t="shared" si="20"/>
        <v>67</v>
      </c>
      <c r="BA22" s="42">
        <f t="shared" si="20"/>
        <v>60</v>
      </c>
      <c r="BB22" s="42">
        <f t="shared" si="20"/>
        <v>45</v>
      </c>
      <c r="BC22" s="42">
        <f t="shared" si="20"/>
        <v>0</v>
      </c>
      <c r="BD22" s="42">
        <f t="shared" si="20"/>
        <v>0</v>
      </c>
    </row>
    <row r="23" spans="2:56">
      <c r="B23" s="29" t="s">
        <v>37</v>
      </c>
      <c r="C23" s="30"/>
      <c r="D23" s="31" t="s">
        <v>38</v>
      </c>
      <c r="E23" s="53" t="str">
        <f t="shared" si="2"/>
        <v>Lazer</v>
      </c>
      <c r="F23" s="32">
        <v>240</v>
      </c>
      <c r="G23" s="33">
        <v>43662</v>
      </c>
      <c r="H23" s="56">
        <f t="shared" si="4"/>
        <v>7</v>
      </c>
      <c r="I23" s="57">
        <f t="shared" si="19"/>
        <v>2019</v>
      </c>
      <c r="J23" s="58" t="str">
        <f t="shared" si="3"/>
        <v>Jul</v>
      </c>
      <c r="AM23" s="66" t="s">
        <v>80</v>
      </c>
      <c r="AN23" s="18" t="s">
        <v>56</v>
      </c>
      <c r="AR23" s="43" t="str">
        <f t="shared" si="13"/>
        <v>Saúde</v>
      </c>
      <c r="AS23" s="44">
        <f t="shared" ref="AS23:BD23" si="21">SUMIFS($F:$F,$E:$E,$AP9,$H:$H,AS$1)</f>
        <v>150</v>
      </c>
      <c r="AT23" s="44">
        <f t="shared" si="21"/>
        <v>123</v>
      </c>
      <c r="AU23" s="44">
        <f t="shared" si="21"/>
        <v>130</v>
      </c>
      <c r="AV23" s="44">
        <f t="shared" si="21"/>
        <v>140</v>
      </c>
      <c r="AW23" s="44">
        <f t="shared" si="21"/>
        <v>150</v>
      </c>
      <c r="AX23" s="44">
        <f t="shared" si="21"/>
        <v>75</v>
      </c>
      <c r="AY23" s="44">
        <f t="shared" si="21"/>
        <v>95</v>
      </c>
      <c r="AZ23" s="44">
        <f t="shared" si="21"/>
        <v>115</v>
      </c>
      <c r="BA23" s="44">
        <f t="shared" si="21"/>
        <v>125</v>
      </c>
      <c r="BB23" s="44">
        <f t="shared" si="21"/>
        <v>130</v>
      </c>
      <c r="BC23" s="44">
        <f t="shared" si="21"/>
        <v>0</v>
      </c>
      <c r="BD23" s="44">
        <f t="shared" si="21"/>
        <v>0</v>
      </c>
    </row>
    <row r="24" spans="2:56">
      <c r="B24" s="36" t="s">
        <v>42</v>
      </c>
      <c r="C24" s="37"/>
      <c r="D24" s="38" t="s">
        <v>43</v>
      </c>
      <c r="E24" s="54" t="str">
        <f t="shared" si="2"/>
        <v>Lazer</v>
      </c>
      <c r="F24" s="39">
        <v>50</v>
      </c>
      <c r="G24" s="40">
        <v>43662</v>
      </c>
      <c r="H24" s="59">
        <f t="shared" si="4"/>
        <v>7</v>
      </c>
      <c r="I24" s="60">
        <f t="shared" si="19"/>
        <v>2019</v>
      </c>
      <c r="J24" s="61" t="str">
        <f t="shared" si="3"/>
        <v>Jul</v>
      </c>
      <c r="AM24" s="66" t="s">
        <v>81</v>
      </c>
      <c r="AN24" s="18" t="s">
        <v>56</v>
      </c>
      <c r="AR24" s="41" t="str">
        <f t="shared" si="13"/>
        <v>Transporte</v>
      </c>
      <c r="AS24" s="42">
        <f t="shared" ref="AS24:BD24" si="22">SUMIFS($F:$F,$E:$E,$AP10,$H:$H,AS$1)</f>
        <v>98</v>
      </c>
      <c r="AT24" s="42">
        <f t="shared" si="22"/>
        <v>76</v>
      </c>
      <c r="AU24" s="42">
        <f t="shared" si="22"/>
        <v>75</v>
      </c>
      <c r="AV24" s="42">
        <f t="shared" si="22"/>
        <v>100</v>
      </c>
      <c r="AW24" s="42">
        <f t="shared" si="22"/>
        <v>73</v>
      </c>
      <c r="AX24" s="42">
        <f t="shared" si="22"/>
        <v>109</v>
      </c>
      <c r="AY24" s="42">
        <f t="shared" si="22"/>
        <v>80</v>
      </c>
      <c r="AZ24" s="42">
        <f t="shared" si="22"/>
        <v>57</v>
      </c>
      <c r="BA24" s="42">
        <f t="shared" si="22"/>
        <v>47</v>
      </c>
      <c r="BB24" s="42">
        <f t="shared" si="22"/>
        <v>85</v>
      </c>
      <c r="BC24" s="42">
        <f t="shared" si="22"/>
        <v>0</v>
      </c>
      <c r="BD24" s="42">
        <f t="shared" si="22"/>
        <v>0</v>
      </c>
    </row>
    <row r="25" spans="2:56">
      <c r="B25" s="29" t="s">
        <v>47</v>
      </c>
      <c r="C25" s="30"/>
      <c r="D25" s="31" t="s">
        <v>47</v>
      </c>
      <c r="E25" s="53" t="str">
        <f t="shared" si="2"/>
        <v>Transporte</v>
      </c>
      <c r="F25" s="32">
        <v>65</v>
      </c>
      <c r="G25" s="33">
        <v>43662</v>
      </c>
      <c r="H25" s="56">
        <f t="shared" si="4"/>
        <v>7</v>
      </c>
      <c r="I25" s="57">
        <f t="shared" si="19"/>
        <v>2019</v>
      </c>
      <c r="J25" s="58" t="str">
        <f t="shared" si="3"/>
        <v>Jul</v>
      </c>
      <c r="AM25" s="66" t="s">
        <v>82</v>
      </c>
      <c r="AN25" s="18" t="s">
        <v>56</v>
      </c>
      <c r="AR25" s="43" t="str">
        <f t="shared" si="13"/>
        <v>Vestuário</v>
      </c>
      <c r="AS25" s="44">
        <f t="shared" ref="AS25:BD25" si="23">SUMIFS($F:$F,$E:$E,$AP11,$H:$H,AS$1)</f>
        <v>149</v>
      </c>
      <c r="AT25" s="44">
        <f t="shared" si="23"/>
        <v>300</v>
      </c>
      <c r="AU25" s="44">
        <f t="shared" si="23"/>
        <v>400</v>
      </c>
      <c r="AV25" s="44">
        <f t="shared" si="23"/>
        <v>500</v>
      </c>
      <c r="AW25" s="44">
        <f t="shared" si="23"/>
        <v>99</v>
      </c>
      <c r="AX25" s="44">
        <f t="shared" si="23"/>
        <v>150</v>
      </c>
      <c r="AY25" s="44">
        <f t="shared" si="23"/>
        <v>340</v>
      </c>
      <c r="AZ25" s="44">
        <f t="shared" si="23"/>
        <v>200</v>
      </c>
      <c r="BA25" s="44">
        <f t="shared" si="23"/>
        <v>140</v>
      </c>
      <c r="BB25" s="44">
        <f t="shared" si="23"/>
        <v>150</v>
      </c>
      <c r="BC25" s="44">
        <f t="shared" si="23"/>
        <v>0</v>
      </c>
      <c r="BD25" s="44">
        <f t="shared" si="23"/>
        <v>0</v>
      </c>
    </row>
    <row r="26" spans="2:56">
      <c r="B26" s="36" t="s">
        <v>47</v>
      </c>
      <c r="C26" s="37"/>
      <c r="D26" s="38" t="s">
        <v>47</v>
      </c>
      <c r="E26" s="54" t="str">
        <f t="shared" si="2"/>
        <v>Transporte</v>
      </c>
      <c r="F26" s="39">
        <v>15</v>
      </c>
      <c r="G26" s="40">
        <v>43662</v>
      </c>
      <c r="H26" s="59">
        <f t="shared" ref="H26:H89" si="24">IF(G26&lt;&gt;"",MONTH(G26),"")</f>
        <v>7</v>
      </c>
      <c r="I26" s="60">
        <f t="shared" ref="I26:I89" si="25">IF(G26&lt;&gt;"",YEAR(G26),"")</f>
        <v>2019</v>
      </c>
      <c r="J26" s="61" t="str">
        <f t="shared" si="3"/>
        <v>Jul</v>
      </c>
      <c r="AM26" s="66" t="s">
        <v>83</v>
      </c>
      <c r="AN26" s="18" t="s">
        <v>56</v>
      </c>
      <c r="AR26" s="73" t="s">
        <v>22</v>
      </c>
      <c r="AS26" s="74">
        <f>SUM(AS16:AS25)</f>
        <v>2034</v>
      </c>
      <c r="AT26" s="74">
        <f t="shared" ref="AT26:BD26" si="26">SUM(AT16:AT25)</f>
        <v>2245</v>
      </c>
      <c r="AU26" s="74">
        <f t="shared" si="26"/>
        <v>2400</v>
      </c>
      <c r="AV26" s="74">
        <f t="shared" si="26"/>
        <v>2774</v>
      </c>
      <c r="AW26" s="74">
        <f t="shared" si="26"/>
        <v>2235</v>
      </c>
      <c r="AX26" s="74">
        <f t="shared" si="26"/>
        <v>2077</v>
      </c>
      <c r="AY26" s="74">
        <f t="shared" si="26"/>
        <v>2516</v>
      </c>
      <c r="AZ26" s="74">
        <f t="shared" si="26"/>
        <v>2449</v>
      </c>
      <c r="BA26" s="74">
        <f t="shared" si="26"/>
        <v>2297</v>
      </c>
      <c r="BB26" s="74">
        <f t="shared" si="26"/>
        <v>1949</v>
      </c>
      <c r="BC26" s="74">
        <f t="shared" si="26"/>
        <v>0</v>
      </c>
      <c r="BD26" s="74">
        <f t="shared" si="26"/>
        <v>0</v>
      </c>
    </row>
    <row r="27" spans="2:56">
      <c r="B27" s="29" t="s">
        <v>84</v>
      </c>
      <c r="C27" s="30"/>
      <c r="D27" s="31" t="s">
        <v>27</v>
      </c>
      <c r="E27" s="53" t="str">
        <f t="shared" si="2"/>
        <v>Educação</v>
      </c>
      <c r="F27" s="32">
        <v>265</v>
      </c>
      <c r="G27" s="33">
        <v>43626</v>
      </c>
      <c r="H27" s="80">
        <f t="shared" si="24"/>
        <v>6</v>
      </c>
      <c r="I27" s="81">
        <f t="shared" si="25"/>
        <v>2019</v>
      </c>
      <c r="J27" s="58" t="str">
        <f t="shared" si="3"/>
        <v>Jun</v>
      </c>
      <c r="AM27" s="66" t="s">
        <v>85</v>
      </c>
      <c r="AN27" s="18" t="s">
        <v>56</v>
      </c>
    </row>
    <row r="28" spans="2:56">
      <c r="B28" s="36" t="s">
        <v>86</v>
      </c>
      <c r="C28" s="37"/>
      <c r="D28" s="38" t="s">
        <v>33</v>
      </c>
      <c r="E28" s="54" t="str">
        <f t="shared" si="2"/>
        <v>Habitação</v>
      </c>
      <c r="F28" s="39">
        <v>156</v>
      </c>
      <c r="G28" s="40">
        <v>43631</v>
      </c>
      <c r="H28" s="82">
        <f t="shared" si="24"/>
        <v>6</v>
      </c>
      <c r="I28" s="83">
        <f t="shared" si="25"/>
        <v>2019</v>
      </c>
      <c r="J28" s="61" t="str">
        <f t="shared" si="3"/>
        <v>Jun</v>
      </c>
      <c r="AM28" s="66" t="s">
        <v>87</v>
      </c>
      <c r="AN28" s="18" t="s">
        <v>56</v>
      </c>
    </row>
    <row r="29" spans="2:56">
      <c r="B29" s="29" t="s">
        <v>37</v>
      </c>
      <c r="C29" s="30"/>
      <c r="D29" s="31" t="s">
        <v>38</v>
      </c>
      <c r="E29" s="53" t="str">
        <f t="shared" si="2"/>
        <v>Lazer</v>
      </c>
      <c r="F29" s="32">
        <v>150</v>
      </c>
      <c r="G29" s="33">
        <v>43632</v>
      </c>
      <c r="H29" s="80">
        <f t="shared" si="24"/>
        <v>6</v>
      </c>
      <c r="I29" s="81">
        <f t="shared" si="25"/>
        <v>2019</v>
      </c>
      <c r="J29" s="58" t="str">
        <f t="shared" si="3"/>
        <v>Jun</v>
      </c>
      <c r="AM29" s="66" t="s">
        <v>88</v>
      </c>
      <c r="AN29" s="18" t="s">
        <v>35</v>
      </c>
    </row>
    <row r="30" spans="2:56">
      <c r="B30" s="36" t="s">
        <v>42</v>
      </c>
      <c r="C30" s="37"/>
      <c r="D30" s="38" t="s">
        <v>43</v>
      </c>
      <c r="E30" s="54" t="str">
        <f t="shared" si="2"/>
        <v>Lazer</v>
      </c>
      <c r="F30" s="39">
        <v>55</v>
      </c>
      <c r="G30" s="40">
        <v>43632</v>
      </c>
      <c r="H30" s="82">
        <f t="shared" si="24"/>
        <v>6</v>
      </c>
      <c r="I30" s="83">
        <f t="shared" si="25"/>
        <v>2019</v>
      </c>
      <c r="J30" s="61" t="str">
        <f t="shared" si="3"/>
        <v>Jun</v>
      </c>
      <c r="AM30" s="66" t="s">
        <v>27</v>
      </c>
      <c r="AN30" s="18" t="s">
        <v>35</v>
      </c>
    </row>
    <row r="31" spans="2:56">
      <c r="B31" s="29" t="s">
        <v>47</v>
      </c>
      <c r="C31" s="30"/>
      <c r="D31" s="31" t="s">
        <v>47</v>
      </c>
      <c r="E31" s="53" t="str">
        <f t="shared" si="2"/>
        <v>Transporte</v>
      </c>
      <c r="F31" s="32">
        <v>63</v>
      </c>
      <c r="G31" s="33">
        <v>43632</v>
      </c>
      <c r="H31" s="80">
        <f t="shared" si="24"/>
        <v>6</v>
      </c>
      <c r="I31" s="81">
        <f t="shared" si="25"/>
        <v>2019</v>
      </c>
      <c r="J31" s="58" t="str">
        <f t="shared" si="3"/>
        <v>Jun</v>
      </c>
      <c r="AM31" s="66" t="s">
        <v>89</v>
      </c>
      <c r="AN31" s="18" t="s">
        <v>35</v>
      </c>
    </row>
    <row r="32" spans="2:56">
      <c r="B32" s="36" t="s">
        <v>47</v>
      </c>
      <c r="C32" s="37"/>
      <c r="D32" s="38" t="s">
        <v>47</v>
      </c>
      <c r="E32" s="54" t="str">
        <f t="shared" si="2"/>
        <v>Transporte</v>
      </c>
      <c r="F32" s="39">
        <v>46</v>
      </c>
      <c r="G32" s="40">
        <v>43632</v>
      </c>
      <c r="H32" s="82">
        <f t="shared" si="24"/>
        <v>6</v>
      </c>
      <c r="I32" s="83">
        <f t="shared" si="25"/>
        <v>2019</v>
      </c>
      <c r="J32" s="61" t="str">
        <f t="shared" si="3"/>
        <v>Jun</v>
      </c>
      <c r="AM32" s="66" t="s">
        <v>90</v>
      </c>
      <c r="AN32" s="18" t="s">
        <v>35</v>
      </c>
    </row>
    <row r="33" spans="2:40">
      <c r="B33" s="29" t="s">
        <v>91</v>
      </c>
      <c r="C33" s="30"/>
      <c r="D33" s="31" t="s">
        <v>27</v>
      </c>
      <c r="E33" s="53" t="str">
        <f t="shared" si="2"/>
        <v>Educação</v>
      </c>
      <c r="F33" s="32">
        <v>265</v>
      </c>
      <c r="G33" s="33">
        <v>43595</v>
      </c>
      <c r="H33" s="80">
        <f t="shared" si="24"/>
        <v>5</v>
      </c>
      <c r="I33" s="81">
        <f t="shared" si="25"/>
        <v>2019</v>
      </c>
      <c r="J33" s="58" t="str">
        <f t="shared" si="3"/>
        <v>Mai</v>
      </c>
      <c r="AM33" s="66" t="s">
        <v>92</v>
      </c>
      <c r="AN33" s="18" t="s">
        <v>35</v>
      </c>
    </row>
    <row r="34" spans="2:40">
      <c r="B34" s="36" t="s">
        <v>93</v>
      </c>
      <c r="C34" s="37"/>
      <c r="D34" s="38" t="s">
        <v>33</v>
      </c>
      <c r="E34" s="54" t="str">
        <f t="shared" si="2"/>
        <v>Habitação</v>
      </c>
      <c r="F34" s="39">
        <v>175</v>
      </c>
      <c r="G34" s="40">
        <v>43600</v>
      </c>
      <c r="H34" s="82">
        <f t="shared" si="24"/>
        <v>5</v>
      </c>
      <c r="I34" s="83">
        <f t="shared" si="25"/>
        <v>2019</v>
      </c>
      <c r="J34" s="61" t="str">
        <f t="shared" si="3"/>
        <v>Mai</v>
      </c>
      <c r="AM34" s="72" t="s">
        <v>94</v>
      </c>
      <c r="AN34" s="18" t="s">
        <v>35</v>
      </c>
    </row>
    <row r="35" spans="2:40">
      <c r="B35" s="29" t="s">
        <v>37</v>
      </c>
      <c r="C35" s="30"/>
      <c r="D35" s="31" t="s">
        <v>38</v>
      </c>
      <c r="E35" s="53" t="str">
        <f t="shared" si="2"/>
        <v>Lazer</v>
      </c>
      <c r="F35" s="32">
        <v>145</v>
      </c>
      <c r="G35" s="33">
        <v>43601</v>
      </c>
      <c r="H35" s="80">
        <f t="shared" si="24"/>
        <v>5</v>
      </c>
      <c r="I35" s="81">
        <f t="shared" si="25"/>
        <v>2019</v>
      </c>
      <c r="J35" s="58" t="str">
        <f t="shared" si="3"/>
        <v>Mai</v>
      </c>
      <c r="AM35" s="66" t="s">
        <v>95</v>
      </c>
      <c r="AN35" s="18" t="s">
        <v>25</v>
      </c>
    </row>
    <row r="36" spans="2:40">
      <c r="B36" s="36" t="s">
        <v>42</v>
      </c>
      <c r="C36" s="37"/>
      <c r="D36" s="38" t="s">
        <v>43</v>
      </c>
      <c r="E36" s="54" t="str">
        <f t="shared" si="2"/>
        <v>Lazer</v>
      </c>
      <c r="F36" s="39">
        <v>45</v>
      </c>
      <c r="G36" s="40">
        <v>43601</v>
      </c>
      <c r="H36" s="82">
        <f t="shared" si="24"/>
        <v>5</v>
      </c>
      <c r="I36" s="83">
        <f t="shared" si="25"/>
        <v>2019</v>
      </c>
      <c r="J36" s="61" t="str">
        <f t="shared" si="3"/>
        <v>Mai</v>
      </c>
      <c r="AM36" s="66" t="s">
        <v>96</v>
      </c>
      <c r="AN36" s="18" t="s">
        <v>25</v>
      </c>
    </row>
    <row r="37" spans="2:40">
      <c r="B37" s="29" t="s">
        <v>47</v>
      </c>
      <c r="C37" s="30"/>
      <c r="D37" s="31" t="s">
        <v>47</v>
      </c>
      <c r="E37" s="53" t="str">
        <f t="shared" si="2"/>
        <v>Transporte</v>
      </c>
      <c r="F37" s="32">
        <v>37</v>
      </c>
      <c r="G37" s="33">
        <v>43601</v>
      </c>
      <c r="H37" s="80">
        <f t="shared" si="24"/>
        <v>5</v>
      </c>
      <c r="I37" s="81">
        <f t="shared" si="25"/>
        <v>2019</v>
      </c>
      <c r="J37" s="58" t="str">
        <f t="shared" si="3"/>
        <v>Mai</v>
      </c>
      <c r="AM37" s="66" t="s">
        <v>97</v>
      </c>
      <c r="AN37" s="18" t="s">
        <v>25</v>
      </c>
    </row>
    <row r="38" spans="2:40">
      <c r="B38" s="36" t="s">
        <v>47</v>
      </c>
      <c r="C38" s="37"/>
      <c r="D38" s="38" t="s">
        <v>47</v>
      </c>
      <c r="E38" s="54" t="str">
        <f t="shared" si="2"/>
        <v>Transporte</v>
      </c>
      <c r="F38" s="39">
        <v>36</v>
      </c>
      <c r="G38" s="40">
        <v>43601</v>
      </c>
      <c r="H38" s="82">
        <f t="shared" si="24"/>
        <v>5</v>
      </c>
      <c r="I38" s="83">
        <f t="shared" si="25"/>
        <v>2019</v>
      </c>
      <c r="J38" s="61" t="str">
        <f t="shared" si="3"/>
        <v>Mai</v>
      </c>
      <c r="AM38" s="66" t="s">
        <v>98</v>
      </c>
      <c r="AN38" s="18" t="s">
        <v>31</v>
      </c>
    </row>
    <row r="39" spans="2:40">
      <c r="B39" s="29" t="s">
        <v>26</v>
      </c>
      <c r="C39" s="30"/>
      <c r="D39" s="31" t="s">
        <v>27</v>
      </c>
      <c r="E39" s="53" t="str">
        <f t="shared" si="2"/>
        <v>Educação</v>
      </c>
      <c r="F39" s="32">
        <v>265</v>
      </c>
      <c r="G39" s="33">
        <v>43565</v>
      </c>
      <c r="H39" s="80">
        <f t="shared" si="24"/>
        <v>4</v>
      </c>
      <c r="I39" s="81">
        <f t="shared" si="25"/>
        <v>2019</v>
      </c>
      <c r="J39" s="58" t="str">
        <f t="shared" si="3"/>
        <v>Abr</v>
      </c>
      <c r="AM39" s="66" t="s">
        <v>99</v>
      </c>
      <c r="AN39" s="18" t="s">
        <v>31</v>
      </c>
    </row>
    <row r="40" spans="2:40">
      <c r="B40" s="36" t="s">
        <v>100</v>
      </c>
      <c r="C40" s="37"/>
      <c r="D40" s="38" t="s">
        <v>33</v>
      </c>
      <c r="E40" s="54" t="str">
        <f t="shared" si="2"/>
        <v>Habitação</v>
      </c>
      <c r="F40" s="39">
        <v>187</v>
      </c>
      <c r="G40" s="40">
        <v>43570</v>
      </c>
      <c r="H40" s="82">
        <f t="shared" si="24"/>
        <v>4</v>
      </c>
      <c r="I40" s="83">
        <f t="shared" si="25"/>
        <v>2019</v>
      </c>
      <c r="J40" s="61" t="str">
        <f t="shared" si="3"/>
        <v>Abr</v>
      </c>
      <c r="AM40" s="66" t="s">
        <v>101</v>
      </c>
      <c r="AN40" s="18" t="s">
        <v>31</v>
      </c>
    </row>
    <row r="41" spans="2:40">
      <c r="B41" s="29" t="s">
        <v>37</v>
      </c>
      <c r="C41" s="30"/>
      <c r="D41" s="31" t="s">
        <v>38</v>
      </c>
      <c r="E41" s="53" t="str">
        <f t="shared" si="2"/>
        <v>Lazer</v>
      </c>
      <c r="F41" s="32">
        <v>87</v>
      </c>
      <c r="G41" s="33">
        <v>43571</v>
      </c>
      <c r="H41" s="80">
        <f t="shared" si="24"/>
        <v>4</v>
      </c>
      <c r="I41" s="81">
        <f t="shared" si="25"/>
        <v>2019</v>
      </c>
      <c r="J41" s="58" t="str">
        <f t="shared" si="3"/>
        <v>Abr</v>
      </c>
      <c r="AM41" s="66" t="s">
        <v>102</v>
      </c>
      <c r="AN41" s="18" t="s">
        <v>31</v>
      </c>
    </row>
    <row r="42" spans="2:40">
      <c r="B42" s="36" t="s">
        <v>42</v>
      </c>
      <c r="C42" s="37"/>
      <c r="D42" s="38" t="s">
        <v>43</v>
      </c>
      <c r="E42" s="54" t="str">
        <f t="shared" si="2"/>
        <v>Lazer</v>
      </c>
      <c r="F42" s="39">
        <v>67</v>
      </c>
      <c r="G42" s="40">
        <v>43571</v>
      </c>
      <c r="H42" s="82">
        <f t="shared" si="24"/>
        <v>4</v>
      </c>
      <c r="I42" s="83">
        <f t="shared" si="25"/>
        <v>2019</v>
      </c>
      <c r="J42" s="61" t="str">
        <f t="shared" si="3"/>
        <v>Abr</v>
      </c>
      <c r="AM42" s="66" t="s">
        <v>103</v>
      </c>
      <c r="AN42" s="18" t="s">
        <v>31</v>
      </c>
    </row>
    <row r="43" spans="2:40">
      <c r="B43" s="29" t="s">
        <v>47</v>
      </c>
      <c r="C43" s="30"/>
      <c r="D43" s="31" t="s">
        <v>47</v>
      </c>
      <c r="E43" s="53" t="str">
        <f t="shared" si="2"/>
        <v>Transporte</v>
      </c>
      <c r="F43" s="32">
        <v>89</v>
      </c>
      <c r="G43" s="33">
        <v>43571</v>
      </c>
      <c r="H43" s="80">
        <f t="shared" si="24"/>
        <v>4</v>
      </c>
      <c r="I43" s="81">
        <f t="shared" si="25"/>
        <v>2019</v>
      </c>
      <c r="J43" s="58" t="str">
        <f t="shared" si="3"/>
        <v>Abr</v>
      </c>
      <c r="AM43" s="66" t="s">
        <v>104</v>
      </c>
      <c r="AN43" s="18" t="s">
        <v>46</v>
      </c>
    </row>
    <row r="44" spans="2:40">
      <c r="B44" s="36" t="s">
        <v>47</v>
      </c>
      <c r="C44" s="37"/>
      <c r="D44" s="38" t="s">
        <v>47</v>
      </c>
      <c r="E44" s="54" t="str">
        <f t="shared" si="2"/>
        <v>Transporte</v>
      </c>
      <c r="F44" s="39">
        <v>11</v>
      </c>
      <c r="G44" s="40">
        <v>43571</v>
      </c>
      <c r="H44" s="82">
        <f t="shared" si="24"/>
        <v>4</v>
      </c>
      <c r="I44" s="83">
        <f t="shared" si="25"/>
        <v>2019</v>
      </c>
      <c r="J44" s="61" t="str">
        <f t="shared" si="3"/>
        <v>Abr</v>
      </c>
      <c r="AM44" s="66" t="s">
        <v>105</v>
      </c>
      <c r="AN44" s="18" t="s">
        <v>46</v>
      </c>
    </row>
    <row r="45" spans="2:40">
      <c r="B45" s="29" t="s">
        <v>53</v>
      </c>
      <c r="C45" s="30"/>
      <c r="D45" s="31" t="s">
        <v>27</v>
      </c>
      <c r="E45" s="53" t="str">
        <f t="shared" si="2"/>
        <v>Educação</v>
      </c>
      <c r="F45" s="32">
        <v>265</v>
      </c>
      <c r="G45" s="33">
        <v>43534</v>
      </c>
      <c r="H45" s="80">
        <f t="shared" si="24"/>
        <v>3</v>
      </c>
      <c r="I45" s="81">
        <f t="shared" si="25"/>
        <v>2019</v>
      </c>
      <c r="J45" s="58" t="str">
        <f t="shared" si="3"/>
        <v>Mar</v>
      </c>
      <c r="AM45" s="66" t="s">
        <v>106</v>
      </c>
      <c r="AN45" s="18" t="s">
        <v>49</v>
      </c>
    </row>
    <row r="46" spans="2:40">
      <c r="B46" s="36" t="s">
        <v>107</v>
      </c>
      <c r="C46" s="37"/>
      <c r="D46" s="38" t="s">
        <v>33</v>
      </c>
      <c r="E46" s="54" t="str">
        <f t="shared" si="2"/>
        <v>Habitação</v>
      </c>
      <c r="F46" s="39">
        <v>189</v>
      </c>
      <c r="G46" s="40">
        <v>43539</v>
      </c>
      <c r="H46" s="82">
        <f t="shared" si="24"/>
        <v>3</v>
      </c>
      <c r="I46" s="83">
        <f t="shared" si="25"/>
        <v>2019</v>
      </c>
      <c r="J46" s="61" t="str">
        <f t="shared" si="3"/>
        <v>Mar</v>
      </c>
      <c r="AM46" s="66" t="s">
        <v>43</v>
      </c>
      <c r="AN46" s="18" t="s">
        <v>49</v>
      </c>
    </row>
    <row r="47" spans="2:40">
      <c r="B47" s="29" t="s">
        <v>37</v>
      </c>
      <c r="C47" s="30"/>
      <c r="D47" s="31" t="s">
        <v>38</v>
      </c>
      <c r="E47" s="53" t="str">
        <f t="shared" si="2"/>
        <v>Lazer</v>
      </c>
      <c r="F47" s="32">
        <v>99</v>
      </c>
      <c r="G47" s="33">
        <v>43540</v>
      </c>
      <c r="H47" s="80">
        <f t="shared" si="24"/>
        <v>3</v>
      </c>
      <c r="I47" s="81">
        <f t="shared" si="25"/>
        <v>2019</v>
      </c>
      <c r="J47" s="58" t="str">
        <f t="shared" si="3"/>
        <v>Mar</v>
      </c>
      <c r="AM47" s="66" t="s">
        <v>38</v>
      </c>
      <c r="AN47" s="18" t="s">
        <v>49</v>
      </c>
    </row>
    <row r="48" spans="2:40">
      <c r="B48" s="36" t="s">
        <v>42</v>
      </c>
      <c r="C48" s="37"/>
      <c r="D48" s="38" t="s">
        <v>43</v>
      </c>
      <c r="E48" s="54" t="str">
        <f t="shared" si="2"/>
        <v>Lazer</v>
      </c>
      <c r="F48" s="39">
        <v>60</v>
      </c>
      <c r="G48" s="40">
        <v>43540</v>
      </c>
      <c r="H48" s="82">
        <f t="shared" si="24"/>
        <v>3</v>
      </c>
      <c r="I48" s="83">
        <f t="shared" si="25"/>
        <v>2019</v>
      </c>
      <c r="J48" s="61" t="str">
        <f t="shared" si="3"/>
        <v>Mar</v>
      </c>
      <c r="AM48" s="66" t="s">
        <v>108</v>
      </c>
      <c r="AN48" s="18" t="s">
        <v>49</v>
      </c>
    </row>
    <row r="49" spans="2:40">
      <c r="B49" s="29" t="s">
        <v>47</v>
      </c>
      <c r="C49" s="30"/>
      <c r="D49" s="31" t="s">
        <v>47</v>
      </c>
      <c r="E49" s="53" t="str">
        <f t="shared" si="2"/>
        <v>Transporte</v>
      </c>
      <c r="F49" s="32">
        <v>60</v>
      </c>
      <c r="G49" s="33">
        <v>43540</v>
      </c>
      <c r="H49" s="80">
        <f t="shared" si="24"/>
        <v>3</v>
      </c>
      <c r="I49" s="81">
        <f t="shared" si="25"/>
        <v>2019</v>
      </c>
      <c r="J49" s="58" t="str">
        <f t="shared" si="3"/>
        <v>Mar</v>
      </c>
      <c r="AM49" s="66" t="s">
        <v>109</v>
      </c>
      <c r="AN49" s="18" t="s">
        <v>62</v>
      </c>
    </row>
    <row r="50" spans="2:40">
      <c r="B50" s="36" t="s">
        <v>47</v>
      </c>
      <c r="C50" s="37"/>
      <c r="D50" s="38" t="s">
        <v>47</v>
      </c>
      <c r="E50" s="54" t="str">
        <f t="shared" si="2"/>
        <v>Transporte</v>
      </c>
      <c r="F50" s="39">
        <v>15</v>
      </c>
      <c r="G50" s="40">
        <v>43540</v>
      </c>
      <c r="H50" s="82">
        <f t="shared" si="24"/>
        <v>3</v>
      </c>
      <c r="I50" s="83">
        <f t="shared" si="25"/>
        <v>2019</v>
      </c>
      <c r="J50" s="61" t="str">
        <f t="shared" si="3"/>
        <v>Mar</v>
      </c>
      <c r="AM50" s="66" t="s">
        <v>110</v>
      </c>
      <c r="AN50" s="18" t="s">
        <v>62</v>
      </c>
    </row>
    <row r="51" spans="2:40">
      <c r="B51" s="29" t="s">
        <v>69</v>
      </c>
      <c r="C51" s="30"/>
      <c r="D51" s="31" t="s">
        <v>27</v>
      </c>
      <c r="E51" s="53" t="str">
        <f t="shared" si="2"/>
        <v>Educação</v>
      </c>
      <c r="F51" s="32">
        <v>265</v>
      </c>
      <c r="G51" s="33">
        <v>43506</v>
      </c>
      <c r="H51" s="80">
        <f t="shared" si="24"/>
        <v>2</v>
      </c>
      <c r="I51" s="81">
        <f t="shared" si="25"/>
        <v>2019</v>
      </c>
      <c r="J51" s="58" t="str">
        <f t="shared" si="3"/>
        <v>Fev</v>
      </c>
      <c r="AM51" s="66" t="s">
        <v>111</v>
      </c>
      <c r="AN51" s="18" t="s">
        <v>62</v>
      </c>
    </row>
    <row r="52" spans="2:40">
      <c r="B52" s="36" t="s">
        <v>112</v>
      </c>
      <c r="C52" s="37"/>
      <c r="D52" s="38" t="s">
        <v>33</v>
      </c>
      <c r="E52" s="54" t="str">
        <f t="shared" si="2"/>
        <v>Habitação</v>
      </c>
      <c r="F52" s="39">
        <v>165</v>
      </c>
      <c r="G52" s="40">
        <v>43511</v>
      </c>
      <c r="H52" s="82">
        <f t="shared" si="24"/>
        <v>2</v>
      </c>
      <c r="I52" s="83">
        <f t="shared" si="25"/>
        <v>2019</v>
      </c>
      <c r="J52" s="61" t="str">
        <f t="shared" si="3"/>
        <v>Fev</v>
      </c>
      <c r="AM52" s="66" t="s">
        <v>113</v>
      </c>
      <c r="AN52" s="18" t="s">
        <v>14</v>
      </c>
    </row>
    <row r="53" spans="2:40">
      <c r="B53" s="29" t="s">
        <v>37</v>
      </c>
      <c r="C53" s="30"/>
      <c r="D53" s="31" t="s">
        <v>38</v>
      </c>
      <c r="E53" s="53" t="str">
        <f t="shared" si="2"/>
        <v>Lazer</v>
      </c>
      <c r="F53" s="32">
        <v>70</v>
      </c>
      <c r="G53" s="33">
        <v>43512</v>
      </c>
      <c r="H53" s="80">
        <f t="shared" si="24"/>
        <v>2</v>
      </c>
      <c r="I53" s="81">
        <f t="shared" si="25"/>
        <v>2019</v>
      </c>
      <c r="J53" s="58" t="str">
        <f t="shared" si="3"/>
        <v>Fev</v>
      </c>
      <c r="AM53" s="66" t="s">
        <v>114</v>
      </c>
      <c r="AN53" s="18" t="s">
        <v>14</v>
      </c>
    </row>
    <row r="54" spans="2:40">
      <c r="B54" s="36" t="s">
        <v>42</v>
      </c>
      <c r="C54" s="37"/>
      <c r="D54" s="38" t="s">
        <v>43</v>
      </c>
      <c r="E54" s="54" t="str">
        <f t="shared" si="2"/>
        <v>Lazer</v>
      </c>
      <c r="F54" s="39">
        <v>80</v>
      </c>
      <c r="G54" s="40">
        <v>43512</v>
      </c>
      <c r="H54" s="82">
        <f t="shared" si="24"/>
        <v>2</v>
      </c>
      <c r="I54" s="83">
        <f t="shared" si="25"/>
        <v>2019</v>
      </c>
      <c r="J54" s="61" t="str">
        <f t="shared" si="3"/>
        <v>Fev</v>
      </c>
      <c r="AM54" s="72" t="s">
        <v>14</v>
      </c>
      <c r="AN54" s="18" t="s">
        <v>14</v>
      </c>
    </row>
    <row r="55" spans="2:40">
      <c r="B55" s="29" t="s">
        <v>47</v>
      </c>
      <c r="C55" s="30"/>
      <c r="D55" s="31" t="s">
        <v>47</v>
      </c>
      <c r="E55" s="53" t="str">
        <f t="shared" si="2"/>
        <v>Transporte</v>
      </c>
      <c r="F55" s="32">
        <v>45</v>
      </c>
      <c r="G55" s="33">
        <v>43512</v>
      </c>
      <c r="H55" s="80">
        <f t="shared" si="24"/>
        <v>2</v>
      </c>
      <c r="I55" s="81">
        <f t="shared" si="25"/>
        <v>2019</v>
      </c>
      <c r="J55" s="58" t="str">
        <f t="shared" si="3"/>
        <v>Fev</v>
      </c>
    </row>
    <row r="56" spans="2:40">
      <c r="B56" s="36" t="s">
        <v>47</v>
      </c>
      <c r="C56" s="37"/>
      <c r="D56" s="38" t="s">
        <v>47</v>
      </c>
      <c r="E56" s="54" t="str">
        <f t="shared" si="2"/>
        <v>Transporte</v>
      </c>
      <c r="F56" s="39">
        <v>31</v>
      </c>
      <c r="G56" s="40">
        <v>43512</v>
      </c>
      <c r="H56" s="82">
        <f t="shared" si="24"/>
        <v>2</v>
      </c>
      <c r="I56" s="83">
        <f t="shared" si="25"/>
        <v>2019</v>
      </c>
      <c r="J56" s="61" t="str">
        <f t="shared" si="3"/>
        <v>Fev</v>
      </c>
    </row>
    <row r="57" spans="2:40">
      <c r="B57" s="29" t="s">
        <v>77</v>
      </c>
      <c r="C57" s="30"/>
      <c r="D57" s="31" t="s">
        <v>27</v>
      </c>
      <c r="E57" s="53" t="str">
        <f t="shared" si="2"/>
        <v>Educação</v>
      </c>
      <c r="F57" s="32">
        <v>265</v>
      </c>
      <c r="G57" s="33">
        <v>43475</v>
      </c>
      <c r="H57" s="80">
        <f t="shared" si="24"/>
        <v>1</v>
      </c>
      <c r="I57" s="81">
        <f t="shared" si="25"/>
        <v>2019</v>
      </c>
      <c r="J57" s="58" t="str">
        <f t="shared" si="3"/>
        <v>Jan</v>
      </c>
    </row>
    <row r="58" spans="2:40">
      <c r="B58" s="36" t="s">
        <v>115</v>
      </c>
      <c r="C58" s="37"/>
      <c r="D58" s="38" t="s">
        <v>33</v>
      </c>
      <c r="E58" s="54" t="str">
        <f t="shared" si="2"/>
        <v>Habitação</v>
      </c>
      <c r="F58" s="39">
        <v>157</v>
      </c>
      <c r="G58" s="40">
        <v>43480</v>
      </c>
      <c r="H58" s="82">
        <f t="shared" si="24"/>
        <v>1</v>
      </c>
      <c r="I58" s="83">
        <f t="shared" si="25"/>
        <v>2019</v>
      </c>
      <c r="J58" s="61" t="str">
        <f t="shared" si="3"/>
        <v>Jan</v>
      </c>
    </row>
    <row r="59" spans="2:40">
      <c r="B59" s="29" t="s">
        <v>37</v>
      </c>
      <c r="C59" s="30"/>
      <c r="D59" s="31" t="s">
        <v>38</v>
      </c>
      <c r="E59" s="53" t="str">
        <f t="shared" si="2"/>
        <v>Lazer</v>
      </c>
      <c r="F59" s="32">
        <v>65</v>
      </c>
      <c r="G59" s="33">
        <v>43481</v>
      </c>
      <c r="H59" s="80">
        <f t="shared" si="24"/>
        <v>1</v>
      </c>
      <c r="I59" s="81">
        <f t="shared" si="25"/>
        <v>2019</v>
      </c>
      <c r="J59" s="58" t="str">
        <f t="shared" si="3"/>
        <v>Jan</v>
      </c>
    </row>
    <row r="60" spans="2:40">
      <c r="B60" s="36" t="s">
        <v>42</v>
      </c>
      <c r="C60" s="37"/>
      <c r="D60" s="38" t="s">
        <v>43</v>
      </c>
      <c r="E60" s="54" t="str">
        <f t="shared" si="2"/>
        <v>Lazer</v>
      </c>
      <c r="F60" s="39">
        <v>100</v>
      </c>
      <c r="G60" s="40">
        <v>43481</v>
      </c>
      <c r="H60" s="82">
        <f t="shared" si="24"/>
        <v>1</v>
      </c>
      <c r="I60" s="83">
        <f t="shared" si="25"/>
        <v>2019</v>
      </c>
      <c r="J60" s="61" t="str">
        <f t="shared" si="3"/>
        <v>Jan</v>
      </c>
    </row>
    <row r="61" spans="2:40">
      <c r="B61" s="29" t="s">
        <v>47</v>
      </c>
      <c r="C61" s="30"/>
      <c r="D61" s="31" t="s">
        <v>47</v>
      </c>
      <c r="E61" s="53" t="str">
        <f t="shared" si="2"/>
        <v>Transporte</v>
      </c>
      <c r="F61" s="32">
        <v>66</v>
      </c>
      <c r="G61" s="33">
        <v>43481</v>
      </c>
      <c r="H61" s="80">
        <f t="shared" si="24"/>
        <v>1</v>
      </c>
      <c r="I61" s="81">
        <f t="shared" si="25"/>
        <v>2019</v>
      </c>
      <c r="J61" s="58" t="str">
        <f t="shared" si="3"/>
        <v>Jan</v>
      </c>
    </row>
    <row r="62" spans="2:40">
      <c r="B62" s="36" t="s">
        <v>47</v>
      </c>
      <c r="C62" s="37"/>
      <c r="D62" s="38" t="s">
        <v>47</v>
      </c>
      <c r="E62" s="54" t="str">
        <f t="shared" si="2"/>
        <v>Transporte</v>
      </c>
      <c r="F62" s="39">
        <v>32</v>
      </c>
      <c r="G62" s="40">
        <v>43481</v>
      </c>
      <c r="H62" s="82">
        <f t="shared" si="24"/>
        <v>1</v>
      </c>
      <c r="I62" s="83">
        <f t="shared" si="25"/>
        <v>2019</v>
      </c>
      <c r="J62" s="61" t="str">
        <f t="shared" si="3"/>
        <v>Jan</v>
      </c>
    </row>
    <row r="63" spans="2:40">
      <c r="B63" s="29" t="s">
        <v>116</v>
      </c>
      <c r="C63" s="30"/>
      <c r="D63" s="31" t="s">
        <v>82</v>
      </c>
      <c r="E63" s="53" t="str">
        <f t="shared" si="2"/>
        <v>Saúde</v>
      </c>
      <c r="F63" s="32">
        <v>130</v>
      </c>
      <c r="G63" s="33">
        <v>43748</v>
      </c>
      <c r="H63" s="80">
        <f t="shared" si="24"/>
        <v>10</v>
      </c>
      <c r="I63" s="81">
        <f t="shared" si="25"/>
        <v>2019</v>
      </c>
      <c r="J63" s="58" t="str">
        <f t="shared" si="3"/>
        <v>Out</v>
      </c>
    </row>
    <row r="64" spans="2:40">
      <c r="B64" s="36" t="s">
        <v>117</v>
      </c>
      <c r="C64" s="37"/>
      <c r="D64" s="38" t="s">
        <v>95</v>
      </c>
      <c r="E64" s="54" t="str">
        <f t="shared" si="2"/>
        <v>Alimentação</v>
      </c>
      <c r="F64" s="39">
        <v>550</v>
      </c>
      <c r="G64" s="40">
        <v>43749</v>
      </c>
      <c r="H64" s="82">
        <f t="shared" si="24"/>
        <v>10</v>
      </c>
      <c r="I64" s="83">
        <f t="shared" si="25"/>
        <v>2019</v>
      </c>
      <c r="J64" s="61" t="str">
        <f t="shared" si="3"/>
        <v>Out</v>
      </c>
    </row>
    <row r="65" spans="2:10">
      <c r="B65" s="29" t="s">
        <v>104</v>
      </c>
      <c r="C65" s="30"/>
      <c r="D65" s="31" t="s">
        <v>104</v>
      </c>
      <c r="E65" s="53" t="str">
        <f t="shared" si="2"/>
        <v>Impostos</v>
      </c>
      <c r="F65" s="32">
        <v>98</v>
      </c>
      <c r="G65" s="33">
        <v>43749</v>
      </c>
      <c r="H65" s="80">
        <f t="shared" si="24"/>
        <v>10</v>
      </c>
      <c r="I65" s="81">
        <f t="shared" si="25"/>
        <v>2019</v>
      </c>
      <c r="J65" s="58" t="str">
        <f t="shared" si="3"/>
        <v>Out</v>
      </c>
    </row>
    <row r="66" spans="2:10">
      <c r="B66" s="36" t="s">
        <v>102</v>
      </c>
      <c r="C66" s="37"/>
      <c r="D66" s="38" t="s">
        <v>102</v>
      </c>
      <c r="E66" s="54" t="str">
        <f t="shared" si="2"/>
        <v>Cuidados Pessoais</v>
      </c>
      <c r="F66" s="39">
        <v>150</v>
      </c>
      <c r="G66" s="40">
        <v>43753</v>
      </c>
      <c r="H66" s="82">
        <f t="shared" si="24"/>
        <v>10</v>
      </c>
      <c r="I66" s="83">
        <f t="shared" si="25"/>
        <v>2019</v>
      </c>
      <c r="J66" s="61" t="str">
        <f t="shared" si="3"/>
        <v>Out</v>
      </c>
    </row>
    <row r="67" spans="2:10">
      <c r="B67" s="29" t="s">
        <v>118</v>
      </c>
      <c r="C67" s="30"/>
      <c r="D67" s="31" t="s">
        <v>109</v>
      </c>
      <c r="E67" s="53" t="str">
        <f t="shared" ref="E67:E124" si="27">IFERROR(VLOOKUP(D67,AM:AN,2,FALSE),"")</f>
        <v>Vestuário</v>
      </c>
      <c r="F67" s="32">
        <v>150</v>
      </c>
      <c r="G67" s="33">
        <v>43755</v>
      </c>
      <c r="H67" s="80">
        <f t="shared" si="24"/>
        <v>10</v>
      </c>
      <c r="I67" s="81">
        <f t="shared" si="25"/>
        <v>2019</v>
      </c>
      <c r="J67" s="58" t="str">
        <f t="shared" ref="J67:J130" si="28">IFERROR(VLOOKUP(H67,AA:AB,2,FALSE),"")</f>
        <v>Out</v>
      </c>
    </row>
    <row r="68" spans="2:10">
      <c r="B68" s="36" t="s">
        <v>119</v>
      </c>
      <c r="C68" s="37"/>
      <c r="D68" s="38" t="s">
        <v>113</v>
      </c>
      <c r="E68" s="54" t="str">
        <f t="shared" si="27"/>
        <v>Outros</v>
      </c>
      <c r="F68" s="39">
        <v>45</v>
      </c>
      <c r="G68" s="40">
        <v>43756</v>
      </c>
      <c r="H68" s="82">
        <f t="shared" si="24"/>
        <v>10</v>
      </c>
      <c r="I68" s="83">
        <f t="shared" si="25"/>
        <v>2019</v>
      </c>
      <c r="J68" s="61" t="str">
        <f t="shared" si="28"/>
        <v>Out</v>
      </c>
    </row>
    <row r="69" spans="2:10">
      <c r="B69" s="29" t="s">
        <v>116</v>
      </c>
      <c r="C69" s="30"/>
      <c r="D69" s="31" t="s">
        <v>82</v>
      </c>
      <c r="E69" s="53" t="str">
        <f t="shared" si="27"/>
        <v>Saúde</v>
      </c>
      <c r="F69" s="32">
        <v>125</v>
      </c>
      <c r="G69" s="33">
        <v>43718</v>
      </c>
      <c r="H69" s="80">
        <f t="shared" si="24"/>
        <v>9</v>
      </c>
      <c r="I69" s="81">
        <f t="shared" si="25"/>
        <v>2019</v>
      </c>
      <c r="J69" s="58" t="str">
        <f t="shared" si="28"/>
        <v>Set</v>
      </c>
    </row>
    <row r="70" spans="2:10">
      <c r="B70" s="36" t="s">
        <v>117</v>
      </c>
      <c r="C70" s="37"/>
      <c r="D70" s="38" t="s">
        <v>95</v>
      </c>
      <c r="E70" s="54" t="str">
        <f t="shared" si="27"/>
        <v>Alimentação</v>
      </c>
      <c r="F70" s="39">
        <v>899</v>
      </c>
      <c r="G70" s="40">
        <v>43719</v>
      </c>
      <c r="H70" s="82">
        <f t="shared" si="24"/>
        <v>9</v>
      </c>
      <c r="I70" s="83">
        <f t="shared" si="25"/>
        <v>2019</v>
      </c>
      <c r="J70" s="61" t="str">
        <f t="shared" si="28"/>
        <v>Set</v>
      </c>
    </row>
    <row r="71" spans="2:10">
      <c r="B71" s="29" t="s">
        <v>104</v>
      </c>
      <c r="C71" s="30"/>
      <c r="D71" s="31" t="s">
        <v>104</v>
      </c>
      <c r="E71" s="53" t="str">
        <f t="shared" si="27"/>
        <v>Impostos</v>
      </c>
      <c r="F71" s="32">
        <v>98</v>
      </c>
      <c r="G71" s="33">
        <v>43719</v>
      </c>
      <c r="H71" s="80">
        <f t="shared" si="24"/>
        <v>9</v>
      </c>
      <c r="I71" s="81">
        <f t="shared" si="25"/>
        <v>2019</v>
      </c>
      <c r="J71" s="58" t="str">
        <f t="shared" si="28"/>
        <v>Set</v>
      </c>
    </row>
    <row r="72" spans="2:10">
      <c r="B72" s="36" t="s">
        <v>102</v>
      </c>
      <c r="C72" s="37"/>
      <c r="D72" s="38" t="s">
        <v>102</v>
      </c>
      <c r="E72" s="54" t="str">
        <f t="shared" si="27"/>
        <v>Cuidados Pessoais</v>
      </c>
      <c r="F72" s="39">
        <v>150</v>
      </c>
      <c r="G72" s="40">
        <v>43723</v>
      </c>
      <c r="H72" s="82">
        <f t="shared" si="24"/>
        <v>9</v>
      </c>
      <c r="I72" s="83">
        <f t="shared" si="25"/>
        <v>2019</v>
      </c>
      <c r="J72" s="61" t="str">
        <f t="shared" si="28"/>
        <v>Set</v>
      </c>
    </row>
    <row r="73" spans="2:10">
      <c r="B73" s="29" t="s">
        <v>118</v>
      </c>
      <c r="C73" s="30"/>
      <c r="D73" s="31" t="s">
        <v>109</v>
      </c>
      <c r="E73" s="53" t="str">
        <f t="shared" ref="E73:E78" si="29">IFERROR(VLOOKUP(D73,AM:AN,2,FALSE),"")</f>
        <v>Vestuário</v>
      </c>
      <c r="F73" s="32">
        <v>140</v>
      </c>
      <c r="G73" s="33">
        <v>43725</v>
      </c>
      <c r="H73" s="80">
        <f t="shared" si="24"/>
        <v>9</v>
      </c>
      <c r="I73" s="81">
        <f t="shared" si="25"/>
        <v>2019</v>
      </c>
      <c r="J73" s="58" t="str">
        <f t="shared" si="28"/>
        <v>Set</v>
      </c>
    </row>
    <row r="74" spans="2:10">
      <c r="B74" s="36" t="s">
        <v>119</v>
      </c>
      <c r="C74" s="37"/>
      <c r="D74" s="38" t="s">
        <v>113</v>
      </c>
      <c r="E74" s="54" t="str">
        <f t="shared" si="29"/>
        <v>Outros</v>
      </c>
      <c r="F74" s="39">
        <v>60</v>
      </c>
      <c r="G74" s="40">
        <v>43726</v>
      </c>
      <c r="H74" s="82">
        <f t="shared" si="24"/>
        <v>9</v>
      </c>
      <c r="I74" s="83">
        <f t="shared" si="25"/>
        <v>2019</v>
      </c>
      <c r="J74" s="61" t="str">
        <f t="shared" si="28"/>
        <v>Set</v>
      </c>
    </row>
    <row r="75" spans="2:10">
      <c r="B75" s="29" t="s">
        <v>116</v>
      </c>
      <c r="C75" s="30"/>
      <c r="D75" s="31" t="s">
        <v>82</v>
      </c>
      <c r="E75" s="53" t="str">
        <f t="shared" si="29"/>
        <v>Saúde</v>
      </c>
      <c r="F75" s="32">
        <v>115</v>
      </c>
      <c r="G75" s="33">
        <v>43687</v>
      </c>
      <c r="H75" s="80">
        <f t="shared" si="24"/>
        <v>8</v>
      </c>
      <c r="I75" s="81">
        <f t="shared" si="25"/>
        <v>2019</v>
      </c>
      <c r="J75" s="58" t="str">
        <f t="shared" si="28"/>
        <v>Ago</v>
      </c>
    </row>
    <row r="76" spans="2:10">
      <c r="B76" s="36" t="s">
        <v>117</v>
      </c>
      <c r="C76" s="37"/>
      <c r="D76" s="38" t="s">
        <v>95</v>
      </c>
      <c r="E76" s="54" t="str">
        <f t="shared" si="29"/>
        <v>Alimentação</v>
      </c>
      <c r="F76" s="39">
        <v>860</v>
      </c>
      <c r="G76" s="40">
        <v>43688</v>
      </c>
      <c r="H76" s="82">
        <f t="shared" si="24"/>
        <v>8</v>
      </c>
      <c r="I76" s="83">
        <f t="shared" si="25"/>
        <v>2019</v>
      </c>
      <c r="J76" s="61" t="str">
        <f t="shared" si="28"/>
        <v>Ago</v>
      </c>
    </row>
    <row r="77" spans="2:10">
      <c r="B77" s="29" t="s">
        <v>104</v>
      </c>
      <c r="C77" s="30"/>
      <c r="D77" s="31" t="s">
        <v>104</v>
      </c>
      <c r="E77" s="53" t="str">
        <f t="shared" si="29"/>
        <v>Impostos</v>
      </c>
      <c r="F77" s="32">
        <v>98</v>
      </c>
      <c r="G77" s="33">
        <v>43688</v>
      </c>
      <c r="H77" s="80">
        <f t="shared" si="24"/>
        <v>8</v>
      </c>
      <c r="I77" s="81">
        <f t="shared" si="25"/>
        <v>2019</v>
      </c>
      <c r="J77" s="58" t="str">
        <f t="shared" si="28"/>
        <v>Ago</v>
      </c>
    </row>
    <row r="78" spans="2:10">
      <c r="B78" s="36" t="s">
        <v>102</v>
      </c>
      <c r="C78" s="37"/>
      <c r="D78" s="38" t="s">
        <v>102</v>
      </c>
      <c r="E78" s="54" t="str">
        <f t="shared" si="29"/>
        <v>Cuidados Pessoais</v>
      </c>
      <c r="F78" s="39">
        <v>150</v>
      </c>
      <c r="G78" s="40">
        <v>43692</v>
      </c>
      <c r="H78" s="82">
        <f t="shared" si="24"/>
        <v>8</v>
      </c>
      <c r="I78" s="83">
        <f t="shared" si="25"/>
        <v>2019</v>
      </c>
      <c r="J78" s="61" t="str">
        <f t="shared" si="28"/>
        <v>Ago</v>
      </c>
    </row>
    <row r="79" spans="2:10">
      <c r="B79" s="29" t="s">
        <v>118</v>
      </c>
      <c r="C79" s="30"/>
      <c r="D79" s="31" t="s">
        <v>109</v>
      </c>
      <c r="E79" s="53" t="str">
        <f t="shared" ref="E79:E84" si="30">IFERROR(VLOOKUP(D79,AM:AN,2,FALSE),"")</f>
        <v>Vestuário</v>
      </c>
      <c r="F79" s="32">
        <v>200</v>
      </c>
      <c r="G79" s="33">
        <v>43694</v>
      </c>
      <c r="H79" s="80">
        <f t="shared" si="24"/>
        <v>8</v>
      </c>
      <c r="I79" s="81">
        <f t="shared" si="25"/>
        <v>2019</v>
      </c>
      <c r="J79" s="58" t="str">
        <f t="shared" si="28"/>
        <v>Ago</v>
      </c>
    </row>
    <row r="80" spans="2:10">
      <c r="B80" s="36" t="s">
        <v>119</v>
      </c>
      <c r="C80" s="37"/>
      <c r="D80" s="38" t="s">
        <v>113</v>
      </c>
      <c r="E80" s="54" t="str">
        <f t="shared" si="30"/>
        <v>Outros</v>
      </c>
      <c r="F80" s="39">
        <v>67</v>
      </c>
      <c r="G80" s="40">
        <v>43695</v>
      </c>
      <c r="H80" s="82">
        <f t="shared" si="24"/>
        <v>8</v>
      </c>
      <c r="I80" s="83">
        <f t="shared" si="25"/>
        <v>2019</v>
      </c>
      <c r="J80" s="61" t="str">
        <f t="shared" si="28"/>
        <v>Ago</v>
      </c>
    </row>
    <row r="81" spans="2:10">
      <c r="B81" s="29" t="s">
        <v>116</v>
      </c>
      <c r="C81" s="30"/>
      <c r="D81" s="31" t="s">
        <v>82</v>
      </c>
      <c r="E81" s="53" t="str">
        <f t="shared" si="30"/>
        <v>Saúde</v>
      </c>
      <c r="F81" s="32">
        <v>95</v>
      </c>
      <c r="G81" s="33">
        <v>43656</v>
      </c>
      <c r="H81" s="80">
        <f t="shared" si="24"/>
        <v>7</v>
      </c>
      <c r="I81" s="81">
        <f t="shared" si="25"/>
        <v>2019</v>
      </c>
      <c r="J81" s="58" t="str">
        <f t="shared" si="28"/>
        <v>Jul</v>
      </c>
    </row>
    <row r="82" spans="2:10">
      <c r="B82" s="36" t="s">
        <v>117</v>
      </c>
      <c r="C82" s="37"/>
      <c r="D82" s="38" t="s">
        <v>95</v>
      </c>
      <c r="E82" s="54" t="str">
        <f t="shared" si="30"/>
        <v>Alimentação</v>
      </c>
      <c r="F82" s="39">
        <v>780</v>
      </c>
      <c r="G82" s="40">
        <v>43657</v>
      </c>
      <c r="H82" s="82">
        <f t="shared" si="24"/>
        <v>7</v>
      </c>
      <c r="I82" s="83">
        <f t="shared" si="25"/>
        <v>2019</v>
      </c>
      <c r="J82" s="61" t="str">
        <f t="shared" si="28"/>
        <v>Jul</v>
      </c>
    </row>
    <row r="83" spans="2:10">
      <c r="B83" s="29" t="s">
        <v>104</v>
      </c>
      <c r="C83" s="30"/>
      <c r="D83" s="31" t="s">
        <v>104</v>
      </c>
      <c r="E83" s="53" t="str">
        <f t="shared" si="30"/>
        <v>Impostos</v>
      </c>
      <c r="F83" s="32">
        <v>98</v>
      </c>
      <c r="G83" s="33">
        <v>43657</v>
      </c>
      <c r="H83" s="80">
        <f t="shared" si="24"/>
        <v>7</v>
      </c>
      <c r="I83" s="81">
        <f t="shared" si="25"/>
        <v>2019</v>
      </c>
      <c r="J83" s="58" t="str">
        <f t="shared" si="28"/>
        <v>Jul</v>
      </c>
    </row>
    <row r="84" spans="2:10">
      <c r="B84" s="36" t="s">
        <v>102</v>
      </c>
      <c r="C84" s="37"/>
      <c r="D84" s="38" t="s">
        <v>102</v>
      </c>
      <c r="E84" s="54" t="str">
        <f t="shared" si="30"/>
        <v>Cuidados Pessoais</v>
      </c>
      <c r="F84" s="39">
        <v>150</v>
      </c>
      <c r="G84" s="40">
        <v>43661</v>
      </c>
      <c r="H84" s="82">
        <f t="shared" si="24"/>
        <v>7</v>
      </c>
      <c r="I84" s="83">
        <f t="shared" si="25"/>
        <v>2019</v>
      </c>
      <c r="J84" s="61" t="str">
        <f t="shared" si="28"/>
        <v>Jul</v>
      </c>
    </row>
    <row r="85" spans="2:10">
      <c r="B85" s="29" t="s">
        <v>118</v>
      </c>
      <c r="C85" s="30"/>
      <c r="D85" s="31" t="s">
        <v>109</v>
      </c>
      <c r="E85" s="53" t="str">
        <f t="shared" ref="E85:E90" si="31">IFERROR(VLOOKUP(D85,AM:AN,2,FALSE),"")</f>
        <v>Vestuário</v>
      </c>
      <c r="F85" s="32">
        <v>340</v>
      </c>
      <c r="G85" s="33">
        <v>43663</v>
      </c>
      <c r="H85" s="80">
        <f t="shared" si="24"/>
        <v>7</v>
      </c>
      <c r="I85" s="81">
        <f t="shared" si="25"/>
        <v>2019</v>
      </c>
      <c r="J85" s="58" t="str">
        <f t="shared" si="28"/>
        <v>Jul</v>
      </c>
    </row>
    <row r="86" spans="2:10">
      <c r="B86" s="36" t="s">
        <v>119</v>
      </c>
      <c r="C86" s="37"/>
      <c r="D86" s="38" t="s">
        <v>113</v>
      </c>
      <c r="E86" s="54" t="str">
        <f t="shared" si="31"/>
        <v>Outros</v>
      </c>
      <c r="F86" s="39">
        <v>43</v>
      </c>
      <c r="G86" s="40">
        <v>43664</v>
      </c>
      <c r="H86" s="82">
        <f t="shared" si="24"/>
        <v>7</v>
      </c>
      <c r="I86" s="83">
        <f t="shared" si="25"/>
        <v>2019</v>
      </c>
      <c r="J86" s="61" t="str">
        <f t="shared" si="28"/>
        <v>Jul</v>
      </c>
    </row>
    <row r="87" spans="2:10">
      <c r="B87" s="29" t="s">
        <v>116</v>
      </c>
      <c r="C87" s="30"/>
      <c r="D87" s="31" t="s">
        <v>82</v>
      </c>
      <c r="E87" s="53" t="str">
        <f t="shared" si="31"/>
        <v>Saúde</v>
      </c>
      <c r="F87" s="32">
        <v>75</v>
      </c>
      <c r="G87" s="33">
        <v>43626</v>
      </c>
      <c r="H87" s="80">
        <f t="shared" si="24"/>
        <v>6</v>
      </c>
      <c r="I87" s="81">
        <f t="shared" si="25"/>
        <v>2019</v>
      </c>
      <c r="J87" s="58" t="str">
        <f t="shared" si="28"/>
        <v>Jun</v>
      </c>
    </row>
    <row r="88" spans="2:10">
      <c r="B88" s="36" t="s">
        <v>117</v>
      </c>
      <c r="C88" s="37"/>
      <c r="D88" s="38" t="s">
        <v>95</v>
      </c>
      <c r="E88" s="54" t="str">
        <f t="shared" si="31"/>
        <v>Alimentação</v>
      </c>
      <c r="F88" s="39">
        <v>600</v>
      </c>
      <c r="G88" s="40">
        <v>43627</v>
      </c>
      <c r="H88" s="82">
        <f t="shared" si="24"/>
        <v>6</v>
      </c>
      <c r="I88" s="83">
        <f t="shared" si="25"/>
        <v>2019</v>
      </c>
      <c r="J88" s="61" t="str">
        <f t="shared" si="28"/>
        <v>Jun</v>
      </c>
    </row>
    <row r="89" spans="2:10">
      <c r="B89" s="29" t="s">
        <v>104</v>
      </c>
      <c r="C89" s="30"/>
      <c r="D89" s="31" t="s">
        <v>104</v>
      </c>
      <c r="E89" s="53" t="str">
        <f t="shared" si="31"/>
        <v>Impostos</v>
      </c>
      <c r="F89" s="32">
        <v>98</v>
      </c>
      <c r="G89" s="33">
        <v>43627</v>
      </c>
      <c r="H89" s="80">
        <f t="shared" si="24"/>
        <v>6</v>
      </c>
      <c r="I89" s="81">
        <f t="shared" si="25"/>
        <v>2019</v>
      </c>
      <c r="J89" s="58" t="str">
        <f t="shared" si="28"/>
        <v>Jun</v>
      </c>
    </row>
    <row r="90" spans="2:10">
      <c r="B90" s="36" t="s">
        <v>102</v>
      </c>
      <c r="C90" s="37"/>
      <c r="D90" s="38" t="s">
        <v>102</v>
      </c>
      <c r="E90" s="54" t="str">
        <f t="shared" si="31"/>
        <v>Cuidados Pessoais</v>
      </c>
      <c r="F90" s="39">
        <v>150</v>
      </c>
      <c r="G90" s="40">
        <v>43631</v>
      </c>
      <c r="H90" s="82">
        <f t="shared" ref="H90:H153" si="32">IF(G90&lt;&gt;"",MONTH(G90),"")</f>
        <v>6</v>
      </c>
      <c r="I90" s="83">
        <f t="shared" ref="I90:I153" si="33">IF(G90&lt;&gt;"",YEAR(G90),"")</f>
        <v>2019</v>
      </c>
      <c r="J90" s="61" t="str">
        <f t="shared" si="28"/>
        <v>Jun</v>
      </c>
    </row>
    <row r="91" spans="2:10">
      <c r="B91" s="29" t="s">
        <v>118</v>
      </c>
      <c r="C91" s="30"/>
      <c r="D91" s="31" t="s">
        <v>109</v>
      </c>
      <c r="E91" s="53" t="str">
        <f t="shared" ref="E91:E96" si="34">IFERROR(VLOOKUP(D91,AM:AN,2,FALSE),"")</f>
        <v>Vestuário</v>
      </c>
      <c r="F91" s="32">
        <v>150</v>
      </c>
      <c r="G91" s="33">
        <v>43633</v>
      </c>
      <c r="H91" s="80">
        <f t="shared" si="32"/>
        <v>6</v>
      </c>
      <c r="I91" s="81">
        <f t="shared" si="33"/>
        <v>2019</v>
      </c>
      <c r="J91" s="58" t="str">
        <f t="shared" si="28"/>
        <v>Jun</v>
      </c>
    </row>
    <row r="92" spans="2:10">
      <c r="B92" s="36" t="s">
        <v>119</v>
      </c>
      <c r="C92" s="37"/>
      <c r="D92" s="38" t="s">
        <v>113</v>
      </c>
      <c r="E92" s="54" t="str">
        <f t="shared" si="34"/>
        <v>Outros</v>
      </c>
      <c r="F92" s="39">
        <v>89</v>
      </c>
      <c r="G92" s="40">
        <v>43634</v>
      </c>
      <c r="H92" s="82">
        <f t="shared" si="32"/>
        <v>6</v>
      </c>
      <c r="I92" s="83">
        <f t="shared" si="33"/>
        <v>2019</v>
      </c>
      <c r="J92" s="61" t="str">
        <f t="shared" si="28"/>
        <v>Jun</v>
      </c>
    </row>
    <row r="93" spans="2:10">
      <c r="B93" s="29" t="s">
        <v>116</v>
      </c>
      <c r="C93" s="30"/>
      <c r="D93" s="31" t="s">
        <v>82</v>
      </c>
      <c r="E93" s="53" t="str">
        <f t="shared" si="34"/>
        <v>Saúde</v>
      </c>
      <c r="F93" s="32">
        <v>150</v>
      </c>
      <c r="G93" s="33">
        <v>43595</v>
      </c>
      <c r="H93" s="80">
        <f t="shared" si="32"/>
        <v>5</v>
      </c>
      <c r="I93" s="81">
        <f t="shared" si="33"/>
        <v>2019</v>
      </c>
      <c r="J93" s="58" t="str">
        <f t="shared" si="28"/>
        <v>Mai</v>
      </c>
    </row>
    <row r="94" spans="2:10">
      <c r="B94" s="36" t="s">
        <v>117</v>
      </c>
      <c r="C94" s="37"/>
      <c r="D94" s="38" t="s">
        <v>95</v>
      </c>
      <c r="E94" s="54" t="str">
        <f t="shared" si="34"/>
        <v>Alimentação</v>
      </c>
      <c r="F94" s="39">
        <v>760</v>
      </c>
      <c r="G94" s="40">
        <v>43596</v>
      </c>
      <c r="H94" s="82">
        <f t="shared" si="32"/>
        <v>5</v>
      </c>
      <c r="I94" s="83">
        <f t="shared" si="33"/>
        <v>2019</v>
      </c>
      <c r="J94" s="61" t="str">
        <f t="shared" si="28"/>
        <v>Mai</v>
      </c>
    </row>
    <row r="95" spans="2:10">
      <c r="B95" s="29" t="s">
        <v>104</v>
      </c>
      <c r="C95" s="30"/>
      <c r="D95" s="31" t="s">
        <v>104</v>
      </c>
      <c r="E95" s="53" t="str">
        <f t="shared" si="34"/>
        <v>Impostos</v>
      </c>
      <c r="F95" s="32">
        <v>98</v>
      </c>
      <c r="G95" s="33">
        <v>43596</v>
      </c>
      <c r="H95" s="80">
        <f t="shared" si="32"/>
        <v>5</v>
      </c>
      <c r="I95" s="81">
        <f t="shared" si="33"/>
        <v>2019</v>
      </c>
      <c r="J95" s="58" t="str">
        <f t="shared" si="28"/>
        <v>Mai</v>
      </c>
    </row>
    <row r="96" spans="2:10">
      <c r="B96" s="36" t="s">
        <v>102</v>
      </c>
      <c r="C96" s="37"/>
      <c r="D96" s="38" t="s">
        <v>102</v>
      </c>
      <c r="E96" s="54" t="str">
        <f t="shared" si="34"/>
        <v>Cuidados Pessoais</v>
      </c>
      <c r="F96" s="39">
        <v>150</v>
      </c>
      <c r="G96" s="40">
        <v>43600</v>
      </c>
      <c r="H96" s="82">
        <f t="shared" si="32"/>
        <v>5</v>
      </c>
      <c r="I96" s="83">
        <f t="shared" si="33"/>
        <v>2019</v>
      </c>
      <c r="J96" s="61" t="str">
        <f t="shared" si="28"/>
        <v>Mai</v>
      </c>
    </row>
    <row r="97" spans="2:10">
      <c r="B97" s="29" t="s">
        <v>118</v>
      </c>
      <c r="C97" s="30"/>
      <c r="D97" s="31" t="s">
        <v>109</v>
      </c>
      <c r="E97" s="53" t="str">
        <f t="shared" ref="E97:E102" si="35">IFERROR(VLOOKUP(D97,AM:AN,2,FALSE),"")</f>
        <v>Vestuário</v>
      </c>
      <c r="F97" s="32">
        <v>99</v>
      </c>
      <c r="G97" s="33">
        <v>43602</v>
      </c>
      <c r="H97" s="80">
        <f t="shared" si="32"/>
        <v>5</v>
      </c>
      <c r="I97" s="81">
        <f t="shared" si="33"/>
        <v>2019</v>
      </c>
      <c r="J97" s="58" t="str">
        <f t="shared" si="28"/>
        <v>Mai</v>
      </c>
    </row>
    <row r="98" spans="2:10">
      <c r="B98" s="36" t="s">
        <v>119</v>
      </c>
      <c r="C98" s="37"/>
      <c r="D98" s="38" t="s">
        <v>113</v>
      </c>
      <c r="E98" s="54" t="str">
        <f t="shared" si="35"/>
        <v>Outros</v>
      </c>
      <c r="F98" s="39">
        <v>97</v>
      </c>
      <c r="G98" s="40">
        <v>43603</v>
      </c>
      <c r="H98" s="82">
        <f t="shared" si="32"/>
        <v>5</v>
      </c>
      <c r="I98" s="83">
        <f t="shared" si="33"/>
        <v>2019</v>
      </c>
      <c r="J98" s="61" t="str">
        <f t="shared" si="28"/>
        <v>Mai</v>
      </c>
    </row>
    <row r="99" spans="2:10">
      <c r="B99" s="29" t="s">
        <v>116</v>
      </c>
      <c r="C99" s="30"/>
      <c r="D99" s="31" t="s">
        <v>82</v>
      </c>
      <c r="E99" s="53" t="str">
        <f t="shared" si="35"/>
        <v>Saúde</v>
      </c>
      <c r="F99" s="32">
        <v>140</v>
      </c>
      <c r="G99" s="33">
        <v>43565</v>
      </c>
      <c r="H99" s="80">
        <f t="shared" si="32"/>
        <v>4</v>
      </c>
      <c r="I99" s="81">
        <f t="shared" si="33"/>
        <v>2019</v>
      </c>
      <c r="J99" s="58" t="str">
        <f t="shared" si="28"/>
        <v>Abr</v>
      </c>
    </row>
    <row r="100" spans="2:10">
      <c r="B100" s="36" t="s">
        <v>117</v>
      </c>
      <c r="C100" s="37"/>
      <c r="D100" s="38" t="s">
        <v>95</v>
      </c>
      <c r="E100" s="54" t="str">
        <f t="shared" si="35"/>
        <v>Alimentação</v>
      </c>
      <c r="F100" s="39">
        <v>850</v>
      </c>
      <c r="G100" s="40">
        <v>43566</v>
      </c>
      <c r="H100" s="82">
        <f t="shared" si="32"/>
        <v>4</v>
      </c>
      <c r="I100" s="83">
        <f t="shared" si="33"/>
        <v>2019</v>
      </c>
      <c r="J100" s="61" t="str">
        <f t="shared" si="28"/>
        <v>Abr</v>
      </c>
    </row>
    <row r="101" spans="2:10">
      <c r="B101" s="29" t="s">
        <v>104</v>
      </c>
      <c r="C101" s="30"/>
      <c r="D101" s="31" t="s">
        <v>104</v>
      </c>
      <c r="E101" s="53" t="str">
        <f t="shared" si="35"/>
        <v>Impostos</v>
      </c>
      <c r="F101" s="32">
        <v>98</v>
      </c>
      <c r="G101" s="33">
        <v>43566</v>
      </c>
      <c r="H101" s="80">
        <f t="shared" si="32"/>
        <v>4</v>
      </c>
      <c r="I101" s="81">
        <f t="shared" si="33"/>
        <v>2019</v>
      </c>
      <c r="J101" s="58" t="str">
        <f t="shared" si="28"/>
        <v>Abr</v>
      </c>
    </row>
    <row r="102" spans="2:10">
      <c r="B102" s="36" t="s">
        <v>102</v>
      </c>
      <c r="C102" s="37"/>
      <c r="D102" s="38" t="s">
        <v>102</v>
      </c>
      <c r="E102" s="54" t="str">
        <f t="shared" si="35"/>
        <v>Cuidados Pessoais</v>
      </c>
      <c r="F102" s="39">
        <v>150</v>
      </c>
      <c r="G102" s="40">
        <v>43570</v>
      </c>
      <c r="H102" s="82">
        <f t="shared" si="32"/>
        <v>4</v>
      </c>
      <c r="I102" s="83">
        <f t="shared" si="33"/>
        <v>2019</v>
      </c>
      <c r="J102" s="61" t="str">
        <f t="shared" si="28"/>
        <v>Abr</v>
      </c>
    </row>
    <row r="103" spans="2:10">
      <c r="B103" s="29" t="s">
        <v>118</v>
      </c>
      <c r="C103" s="30"/>
      <c r="D103" s="31" t="s">
        <v>109</v>
      </c>
      <c r="E103" s="53" t="str">
        <f t="shared" ref="E103:E108" si="36">IFERROR(VLOOKUP(D103,AM:AN,2,FALSE),"")</f>
        <v>Vestuário</v>
      </c>
      <c r="F103" s="32">
        <v>500</v>
      </c>
      <c r="G103" s="33">
        <v>43572</v>
      </c>
      <c r="H103" s="80">
        <f t="shared" si="32"/>
        <v>4</v>
      </c>
      <c r="I103" s="81">
        <f t="shared" si="33"/>
        <v>2019</v>
      </c>
      <c r="J103" s="58" t="str">
        <f t="shared" si="28"/>
        <v>Abr</v>
      </c>
    </row>
    <row r="104" spans="2:10">
      <c r="B104" s="36" t="s">
        <v>119</v>
      </c>
      <c r="C104" s="37"/>
      <c r="D104" s="38" t="s">
        <v>113</v>
      </c>
      <c r="E104" s="54" t="str">
        <f t="shared" si="36"/>
        <v>Outros</v>
      </c>
      <c r="F104" s="39">
        <v>150</v>
      </c>
      <c r="G104" s="40">
        <v>43573</v>
      </c>
      <c r="H104" s="82">
        <f t="shared" si="32"/>
        <v>4</v>
      </c>
      <c r="I104" s="83">
        <f t="shared" si="33"/>
        <v>2019</v>
      </c>
      <c r="J104" s="61" t="str">
        <f t="shared" si="28"/>
        <v>Abr</v>
      </c>
    </row>
    <row r="105" spans="2:10">
      <c r="B105" s="29" t="s">
        <v>116</v>
      </c>
      <c r="C105" s="30"/>
      <c r="D105" s="31" t="s">
        <v>82</v>
      </c>
      <c r="E105" s="53" t="str">
        <f t="shared" si="36"/>
        <v>Saúde</v>
      </c>
      <c r="F105" s="32">
        <v>130</v>
      </c>
      <c r="G105" s="33">
        <v>43534</v>
      </c>
      <c r="H105" s="80">
        <f t="shared" si="32"/>
        <v>3</v>
      </c>
      <c r="I105" s="81">
        <f t="shared" si="33"/>
        <v>2019</v>
      </c>
      <c r="J105" s="58" t="str">
        <f t="shared" si="28"/>
        <v>Mar</v>
      </c>
    </row>
    <row r="106" spans="2:10">
      <c r="B106" s="36" t="s">
        <v>117</v>
      </c>
      <c r="C106" s="37"/>
      <c r="D106" s="38" t="s">
        <v>95</v>
      </c>
      <c r="E106" s="54" t="str">
        <f t="shared" si="36"/>
        <v>Alimentação</v>
      </c>
      <c r="F106" s="39">
        <v>700</v>
      </c>
      <c r="G106" s="40">
        <v>43535</v>
      </c>
      <c r="H106" s="82">
        <f t="shared" si="32"/>
        <v>3</v>
      </c>
      <c r="I106" s="83">
        <f t="shared" si="33"/>
        <v>2019</v>
      </c>
      <c r="J106" s="61" t="str">
        <f t="shared" si="28"/>
        <v>Mar</v>
      </c>
    </row>
    <row r="107" spans="2:10">
      <c r="B107" s="29" t="s">
        <v>104</v>
      </c>
      <c r="C107" s="30"/>
      <c r="D107" s="31" t="s">
        <v>104</v>
      </c>
      <c r="E107" s="53" t="str">
        <f t="shared" si="36"/>
        <v>Impostos</v>
      </c>
      <c r="F107" s="32">
        <v>98</v>
      </c>
      <c r="G107" s="33">
        <v>43535</v>
      </c>
      <c r="H107" s="80">
        <f t="shared" si="32"/>
        <v>3</v>
      </c>
      <c r="I107" s="81">
        <f t="shared" si="33"/>
        <v>2019</v>
      </c>
      <c r="J107" s="58" t="str">
        <f t="shared" si="28"/>
        <v>Mar</v>
      </c>
    </row>
    <row r="108" spans="2:10">
      <c r="B108" s="36" t="s">
        <v>102</v>
      </c>
      <c r="C108" s="37"/>
      <c r="D108" s="38" t="s">
        <v>102</v>
      </c>
      <c r="E108" s="54" t="str">
        <f t="shared" si="36"/>
        <v>Cuidados Pessoais</v>
      </c>
      <c r="F108" s="39">
        <v>150</v>
      </c>
      <c r="G108" s="40">
        <v>43539</v>
      </c>
      <c r="H108" s="82">
        <f t="shared" si="32"/>
        <v>3</v>
      </c>
      <c r="I108" s="83">
        <f t="shared" si="33"/>
        <v>2019</v>
      </c>
      <c r="J108" s="61" t="str">
        <f t="shared" si="28"/>
        <v>Mar</v>
      </c>
    </row>
    <row r="109" spans="2:10">
      <c r="B109" s="29" t="s">
        <v>118</v>
      </c>
      <c r="C109" s="30"/>
      <c r="D109" s="31" t="s">
        <v>109</v>
      </c>
      <c r="E109" s="53" t="str">
        <f t="shared" ref="E109:E114" si="37">IFERROR(VLOOKUP(D109,AM:AN,2,FALSE),"")</f>
        <v>Vestuário</v>
      </c>
      <c r="F109" s="32">
        <v>400</v>
      </c>
      <c r="G109" s="33">
        <v>43541</v>
      </c>
      <c r="H109" s="80">
        <f t="shared" si="32"/>
        <v>3</v>
      </c>
      <c r="I109" s="81">
        <f t="shared" si="33"/>
        <v>2019</v>
      </c>
      <c r="J109" s="58" t="str">
        <f t="shared" si="28"/>
        <v>Mar</v>
      </c>
    </row>
    <row r="110" spans="2:10">
      <c r="B110" s="36" t="s">
        <v>119</v>
      </c>
      <c r="C110" s="37"/>
      <c r="D110" s="38" t="s">
        <v>113</v>
      </c>
      <c r="E110" s="54" t="str">
        <f t="shared" si="37"/>
        <v>Outros</v>
      </c>
      <c r="F110" s="39">
        <v>56</v>
      </c>
      <c r="G110" s="40">
        <v>43542</v>
      </c>
      <c r="H110" s="82">
        <f t="shared" si="32"/>
        <v>3</v>
      </c>
      <c r="I110" s="83">
        <f t="shared" si="33"/>
        <v>2019</v>
      </c>
      <c r="J110" s="61" t="str">
        <f t="shared" si="28"/>
        <v>Mar</v>
      </c>
    </row>
    <row r="111" spans="2:10">
      <c r="B111" s="29" t="s">
        <v>116</v>
      </c>
      <c r="C111" s="30"/>
      <c r="D111" s="31" t="s">
        <v>82</v>
      </c>
      <c r="E111" s="53" t="str">
        <f t="shared" si="37"/>
        <v>Saúde</v>
      </c>
      <c r="F111" s="32">
        <v>123</v>
      </c>
      <c r="G111" s="33">
        <v>43506</v>
      </c>
      <c r="H111" s="80">
        <f t="shared" si="32"/>
        <v>2</v>
      </c>
      <c r="I111" s="81">
        <f t="shared" si="33"/>
        <v>2019</v>
      </c>
      <c r="J111" s="58" t="str">
        <f t="shared" si="28"/>
        <v>Fev</v>
      </c>
    </row>
    <row r="112" spans="2:10">
      <c r="B112" s="36" t="s">
        <v>117</v>
      </c>
      <c r="C112" s="37"/>
      <c r="D112" s="38" t="s">
        <v>95</v>
      </c>
      <c r="E112" s="54" t="str">
        <f t="shared" si="37"/>
        <v>Alimentação</v>
      </c>
      <c r="F112" s="39">
        <v>650</v>
      </c>
      <c r="G112" s="40">
        <v>43507</v>
      </c>
      <c r="H112" s="82">
        <f t="shared" si="32"/>
        <v>2</v>
      </c>
      <c r="I112" s="83">
        <f t="shared" si="33"/>
        <v>2019</v>
      </c>
      <c r="J112" s="61" t="str">
        <f t="shared" si="28"/>
        <v>Fev</v>
      </c>
    </row>
    <row r="113" spans="2:10">
      <c r="B113" s="29" t="s">
        <v>104</v>
      </c>
      <c r="C113" s="30"/>
      <c r="D113" s="31" t="s">
        <v>104</v>
      </c>
      <c r="E113" s="53" t="str">
        <f t="shared" si="37"/>
        <v>Impostos</v>
      </c>
      <c r="F113" s="32">
        <v>98</v>
      </c>
      <c r="G113" s="33">
        <v>43507</v>
      </c>
      <c r="H113" s="80">
        <f t="shared" si="32"/>
        <v>2</v>
      </c>
      <c r="I113" s="81">
        <f t="shared" si="33"/>
        <v>2019</v>
      </c>
      <c r="J113" s="58" t="str">
        <f t="shared" si="28"/>
        <v>Fev</v>
      </c>
    </row>
    <row r="114" spans="2:10">
      <c r="B114" s="36" t="s">
        <v>102</v>
      </c>
      <c r="C114" s="37"/>
      <c r="D114" s="38" t="s">
        <v>102</v>
      </c>
      <c r="E114" s="54" t="str">
        <f t="shared" si="37"/>
        <v>Cuidados Pessoais</v>
      </c>
      <c r="F114" s="39">
        <v>150</v>
      </c>
      <c r="G114" s="40">
        <v>43511</v>
      </c>
      <c r="H114" s="82">
        <f t="shared" si="32"/>
        <v>2</v>
      </c>
      <c r="I114" s="83">
        <f t="shared" si="33"/>
        <v>2019</v>
      </c>
      <c r="J114" s="61" t="str">
        <f t="shared" si="28"/>
        <v>Fev</v>
      </c>
    </row>
    <row r="115" spans="2:10">
      <c r="B115" s="29" t="s">
        <v>118</v>
      </c>
      <c r="C115" s="30"/>
      <c r="D115" s="31" t="s">
        <v>109</v>
      </c>
      <c r="E115" s="53" t="str">
        <f t="shared" ref="E115:E120" si="38">IFERROR(VLOOKUP(D115,AM:AN,2,FALSE),"")</f>
        <v>Vestuário</v>
      </c>
      <c r="F115" s="32">
        <v>300</v>
      </c>
      <c r="G115" s="33">
        <v>43513</v>
      </c>
      <c r="H115" s="80">
        <f t="shared" si="32"/>
        <v>2</v>
      </c>
      <c r="I115" s="81">
        <f t="shared" si="33"/>
        <v>2019</v>
      </c>
      <c r="J115" s="58" t="str">
        <f t="shared" si="28"/>
        <v>Fev</v>
      </c>
    </row>
    <row r="116" spans="2:10">
      <c r="B116" s="36" t="s">
        <v>119</v>
      </c>
      <c r="C116" s="37"/>
      <c r="D116" s="38" t="s">
        <v>113</v>
      </c>
      <c r="E116" s="54" t="str">
        <f t="shared" si="38"/>
        <v>Outros</v>
      </c>
      <c r="F116" s="39">
        <v>88</v>
      </c>
      <c r="G116" s="40">
        <v>43514</v>
      </c>
      <c r="H116" s="82">
        <f t="shared" si="32"/>
        <v>2</v>
      </c>
      <c r="I116" s="83">
        <f t="shared" si="33"/>
        <v>2019</v>
      </c>
      <c r="J116" s="61" t="str">
        <f t="shared" si="28"/>
        <v>Fev</v>
      </c>
    </row>
    <row r="117" spans="2:10">
      <c r="B117" s="29" t="s">
        <v>116</v>
      </c>
      <c r="C117" s="30"/>
      <c r="D117" s="31" t="s">
        <v>82</v>
      </c>
      <c r="E117" s="53" t="str">
        <f t="shared" si="38"/>
        <v>Saúde</v>
      </c>
      <c r="F117" s="32">
        <v>150</v>
      </c>
      <c r="G117" s="33">
        <v>43475</v>
      </c>
      <c r="H117" s="80">
        <f t="shared" si="32"/>
        <v>1</v>
      </c>
      <c r="I117" s="81">
        <f t="shared" si="33"/>
        <v>2019</v>
      </c>
      <c r="J117" s="58" t="str">
        <f t="shared" si="28"/>
        <v>Jan</v>
      </c>
    </row>
    <row r="118" spans="2:10">
      <c r="B118" s="36" t="s">
        <v>117</v>
      </c>
      <c r="C118" s="37"/>
      <c r="D118" s="38" t="s">
        <v>95</v>
      </c>
      <c r="E118" s="54" t="str">
        <f t="shared" si="38"/>
        <v>Alimentação</v>
      </c>
      <c r="F118" s="39">
        <v>560</v>
      </c>
      <c r="G118" s="40">
        <v>43476</v>
      </c>
      <c r="H118" s="82">
        <f t="shared" si="32"/>
        <v>1</v>
      </c>
      <c r="I118" s="83">
        <f t="shared" si="33"/>
        <v>2019</v>
      </c>
      <c r="J118" s="61" t="str">
        <f t="shared" si="28"/>
        <v>Jan</v>
      </c>
    </row>
    <row r="119" spans="2:10">
      <c r="B119" s="29" t="s">
        <v>104</v>
      </c>
      <c r="C119" s="30"/>
      <c r="D119" s="31" t="s">
        <v>104</v>
      </c>
      <c r="E119" s="53" t="str">
        <f t="shared" si="38"/>
        <v>Impostos</v>
      </c>
      <c r="F119" s="32">
        <v>98</v>
      </c>
      <c r="G119" s="33">
        <v>43476</v>
      </c>
      <c r="H119" s="80">
        <f t="shared" si="32"/>
        <v>1</v>
      </c>
      <c r="I119" s="81">
        <f t="shared" si="33"/>
        <v>2019</v>
      </c>
      <c r="J119" s="58" t="str">
        <f t="shared" si="28"/>
        <v>Jan</v>
      </c>
    </row>
    <row r="120" spans="2:10">
      <c r="B120" s="36" t="s">
        <v>102</v>
      </c>
      <c r="C120" s="37"/>
      <c r="D120" s="38" t="s">
        <v>102</v>
      </c>
      <c r="E120" s="54" t="str">
        <f t="shared" si="38"/>
        <v>Cuidados Pessoais</v>
      </c>
      <c r="F120" s="39">
        <v>150</v>
      </c>
      <c r="G120" s="40">
        <v>43480</v>
      </c>
      <c r="H120" s="82">
        <f t="shared" si="32"/>
        <v>1</v>
      </c>
      <c r="I120" s="83">
        <f t="shared" si="33"/>
        <v>2019</v>
      </c>
      <c r="J120" s="61" t="str">
        <f t="shared" si="28"/>
        <v>Jan</v>
      </c>
    </row>
    <row r="121" spans="2:10">
      <c r="B121" s="29" t="s">
        <v>118</v>
      </c>
      <c r="C121" s="30"/>
      <c r="D121" s="31" t="s">
        <v>109</v>
      </c>
      <c r="E121" s="53" t="str">
        <f t="shared" ref="E121:E122" si="39">IFERROR(VLOOKUP(D121,AM:AN,2,FALSE),"")</f>
        <v>Vestuário</v>
      </c>
      <c r="F121" s="32">
        <v>149</v>
      </c>
      <c r="G121" s="33">
        <v>43482</v>
      </c>
      <c r="H121" s="80">
        <f t="shared" si="32"/>
        <v>1</v>
      </c>
      <c r="I121" s="81">
        <f t="shared" si="33"/>
        <v>2019</v>
      </c>
      <c r="J121" s="58" t="str">
        <f t="shared" si="28"/>
        <v>Jan</v>
      </c>
    </row>
    <row r="122" spans="2:10">
      <c r="B122" s="36" t="s">
        <v>119</v>
      </c>
      <c r="C122" s="37"/>
      <c r="D122" s="38" t="s">
        <v>113</v>
      </c>
      <c r="E122" s="54" t="str">
        <f t="shared" si="39"/>
        <v>Outros</v>
      </c>
      <c r="F122" s="39">
        <v>64</v>
      </c>
      <c r="G122" s="40">
        <v>43483</v>
      </c>
      <c r="H122" s="82">
        <f t="shared" si="32"/>
        <v>1</v>
      </c>
      <c r="I122" s="83">
        <f t="shared" si="33"/>
        <v>2019</v>
      </c>
      <c r="J122" s="61" t="str">
        <f t="shared" si="28"/>
        <v>Jan</v>
      </c>
    </row>
    <row r="123" spans="2:10">
      <c r="B123" s="29" t="s">
        <v>120</v>
      </c>
      <c r="C123" s="30"/>
      <c r="D123" s="31" t="s">
        <v>55</v>
      </c>
      <c r="E123" s="53" t="str">
        <f t="shared" si="27"/>
        <v>Habitação</v>
      </c>
      <c r="F123" s="32">
        <v>180</v>
      </c>
      <c r="G123" s="33">
        <v>43753</v>
      </c>
      <c r="H123" s="80">
        <f t="shared" si="32"/>
        <v>10</v>
      </c>
      <c r="I123" s="81">
        <f t="shared" si="33"/>
        <v>2019</v>
      </c>
      <c r="J123" s="58" t="str">
        <f t="shared" si="28"/>
        <v>Out</v>
      </c>
    </row>
    <row r="124" spans="2:10">
      <c r="B124" s="36" t="s">
        <v>120</v>
      </c>
      <c r="C124" s="37"/>
      <c r="D124" s="38" t="s">
        <v>55</v>
      </c>
      <c r="E124" s="54" t="str">
        <f t="shared" si="27"/>
        <v>Habitação</v>
      </c>
      <c r="F124" s="39">
        <v>178</v>
      </c>
      <c r="G124" s="40">
        <v>43723</v>
      </c>
      <c r="H124" s="82">
        <f t="shared" si="32"/>
        <v>9</v>
      </c>
      <c r="I124" s="83">
        <f t="shared" si="33"/>
        <v>2019</v>
      </c>
      <c r="J124" s="61" t="str">
        <f t="shared" si="28"/>
        <v>Set</v>
      </c>
    </row>
    <row r="125" spans="2:10">
      <c r="B125" s="29" t="s">
        <v>120</v>
      </c>
      <c r="C125" s="30"/>
      <c r="D125" s="31" t="s">
        <v>55</v>
      </c>
      <c r="E125" s="53" t="str">
        <f t="shared" ref="E125:E132" si="40">IFERROR(VLOOKUP(D125,AM:AN,2,FALSE),"")</f>
        <v>Habitação</v>
      </c>
      <c r="F125" s="32">
        <v>180</v>
      </c>
      <c r="G125" s="33">
        <v>43692</v>
      </c>
      <c r="H125" s="80">
        <f t="shared" si="32"/>
        <v>8</v>
      </c>
      <c r="I125" s="81">
        <f t="shared" si="33"/>
        <v>2019</v>
      </c>
      <c r="J125" s="58" t="str">
        <f t="shared" si="28"/>
        <v>Ago</v>
      </c>
    </row>
    <row r="126" spans="2:10">
      <c r="B126" s="36" t="s">
        <v>120</v>
      </c>
      <c r="C126" s="37"/>
      <c r="D126" s="38" t="s">
        <v>55</v>
      </c>
      <c r="E126" s="54" t="str">
        <f t="shared" si="40"/>
        <v>Habitação</v>
      </c>
      <c r="F126" s="39">
        <v>178</v>
      </c>
      <c r="G126" s="40">
        <v>43661</v>
      </c>
      <c r="H126" s="82">
        <f t="shared" si="32"/>
        <v>7</v>
      </c>
      <c r="I126" s="83">
        <f t="shared" si="33"/>
        <v>2019</v>
      </c>
      <c r="J126" s="61" t="str">
        <f t="shared" si="28"/>
        <v>Jul</v>
      </c>
    </row>
    <row r="127" spans="2:10">
      <c r="B127" s="29" t="s">
        <v>120</v>
      </c>
      <c r="C127" s="30"/>
      <c r="D127" s="31" t="s">
        <v>55</v>
      </c>
      <c r="E127" s="53" t="str">
        <f t="shared" si="40"/>
        <v>Habitação</v>
      </c>
      <c r="F127" s="32">
        <v>180</v>
      </c>
      <c r="G127" s="33">
        <v>43631</v>
      </c>
      <c r="H127" s="80">
        <f t="shared" si="32"/>
        <v>6</v>
      </c>
      <c r="I127" s="81">
        <f t="shared" si="33"/>
        <v>2019</v>
      </c>
      <c r="J127" s="58" t="str">
        <f t="shared" si="28"/>
        <v>Jun</v>
      </c>
    </row>
    <row r="128" spans="2:10">
      <c r="B128" s="36" t="s">
        <v>120</v>
      </c>
      <c r="C128" s="37"/>
      <c r="D128" s="38" t="s">
        <v>55</v>
      </c>
      <c r="E128" s="54" t="str">
        <f t="shared" si="40"/>
        <v>Habitação</v>
      </c>
      <c r="F128" s="39">
        <v>178</v>
      </c>
      <c r="G128" s="40">
        <v>43600</v>
      </c>
      <c r="H128" s="82">
        <f t="shared" si="32"/>
        <v>5</v>
      </c>
      <c r="I128" s="83">
        <f t="shared" si="33"/>
        <v>2019</v>
      </c>
      <c r="J128" s="61" t="str">
        <f t="shared" si="28"/>
        <v>Mai</v>
      </c>
    </row>
    <row r="129" spans="2:10">
      <c r="B129" s="29" t="s">
        <v>120</v>
      </c>
      <c r="C129" s="30"/>
      <c r="D129" s="31" t="s">
        <v>55</v>
      </c>
      <c r="E129" s="53" t="str">
        <f t="shared" si="40"/>
        <v>Habitação</v>
      </c>
      <c r="F129" s="32">
        <v>180</v>
      </c>
      <c r="G129" s="33">
        <v>43570</v>
      </c>
      <c r="H129" s="80">
        <f t="shared" si="32"/>
        <v>4</v>
      </c>
      <c r="I129" s="81">
        <f t="shared" si="33"/>
        <v>2019</v>
      </c>
      <c r="J129" s="58" t="str">
        <f t="shared" si="28"/>
        <v>Abr</v>
      </c>
    </row>
    <row r="130" spans="2:10">
      <c r="B130" s="36" t="s">
        <v>120</v>
      </c>
      <c r="C130" s="37"/>
      <c r="D130" s="38" t="s">
        <v>55</v>
      </c>
      <c r="E130" s="54" t="str">
        <f t="shared" si="40"/>
        <v>Habitação</v>
      </c>
      <c r="F130" s="39">
        <v>178</v>
      </c>
      <c r="G130" s="40">
        <v>43539</v>
      </c>
      <c r="H130" s="82">
        <f t="shared" si="32"/>
        <v>3</v>
      </c>
      <c r="I130" s="83">
        <f t="shared" si="33"/>
        <v>2019</v>
      </c>
      <c r="J130" s="61" t="str">
        <f t="shared" si="28"/>
        <v>Mar</v>
      </c>
    </row>
    <row r="131" spans="2:10">
      <c r="B131" s="29" t="s">
        <v>120</v>
      </c>
      <c r="C131" s="30"/>
      <c r="D131" s="31" t="s">
        <v>55</v>
      </c>
      <c r="E131" s="53" t="str">
        <f t="shared" si="40"/>
        <v>Habitação</v>
      </c>
      <c r="F131" s="32">
        <v>180</v>
      </c>
      <c r="G131" s="33">
        <v>43511</v>
      </c>
      <c r="H131" s="80">
        <f t="shared" si="32"/>
        <v>2</v>
      </c>
      <c r="I131" s="81">
        <f t="shared" si="33"/>
        <v>2019</v>
      </c>
      <c r="J131" s="58" t="str">
        <f t="shared" ref="J131:J194" si="41">IFERROR(VLOOKUP(H131,AA:AB,2,FALSE),"")</f>
        <v>Fev</v>
      </c>
    </row>
    <row r="132" spans="2:10">
      <c r="B132" s="36" t="s">
        <v>120</v>
      </c>
      <c r="C132" s="37"/>
      <c r="D132" s="38" t="s">
        <v>55</v>
      </c>
      <c r="E132" s="54" t="str">
        <f t="shared" si="40"/>
        <v>Habitação</v>
      </c>
      <c r="F132" s="39">
        <v>178</v>
      </c>
      <c r="G132" s="40">
        <v>43480</v>
      </c>
      <c r="H132" s="82">
        <f t="shared" si="32"/>
        <v>1</v>
      </c>
      <c r="I132" s="83">
        <f t="shared" si="33"/>
        <v>2019</v>
      </c>
      <c r="J132" s="61" t="str">
        <f t="shared" si="41"/>
        <v>Jan</v>
      </c>
    </row>
    <row r="133" spans="2:10">
      <c r="B133" s="29"/>
      <c r="C133" s="30"/>
      <c r="D133" s="31"/>
      <c r="E133" s="53" t="str">
        <f t="shared" ref="E133:E194" si="42">IFERROR(VLOOKUP(D133,AM:AN,2,FALSE),"")</f>
        <v/>
      </c>
      <c r="F133" s="32"/>
      <c r="G133" s="31"/>
      <c r="H133" s="80" t="str">
        <f t="shared" si="32"/>
        <v/>
      </c>
      <c r="I133" s="81" t="str">
        <f t="shared" si="33"/>
        <v/>
      </c>
      <c r="J133" s="58" t="str">
        <f t="shared" si="41"/>
        <v/>
      </c>
    </row>
    <row r="134" spans="2:10">
      <c r="B134" s="36"/>
      <c r="C134" s="37"/>
      <c r="D134" s="38"/>
      <c r="E134" s="54" t="str">
        <f t="shared" si="42"/>
        <v/>
      </c>
      <c r="F134" s="39"/>
      <c r="G134" s="38"/>
      <c r="H134" s="82" t="str">
        <f t="shared" si="32"/>
        <v/>
      </c>
      <c r="I134" s="83" t="str">
        <f t="shared" si="33"/>
        <v/>
      </c>
      <c r="J134" s="61" t="str">
        <f t="shared" si="41"/>
        <v/>
      </c>
    </row>
    <row r="135" spans="2:10">
      <c r="B135" s="29"/>
      <c r="C135" s="30"/>
      <c r="D135" s="31"/>
      <c r="E135" s="53" t="str">
        <f t="shared" si="42"/>
        <v/>
      </c>
      <c r="F135" s="32"/>
      <c r="G135" s="31"/>
      <c r="H135" s="80" t="str">
        <f t="shared" si="32"/>
        <v/>
      </c>
      <c r="I135" s="81" t="str">
        <f t="shared" si="33"/>
        <v/>
      </c>
      <c r="J135" s="58" t="str">
        <f t="shared" si="41"/>
        <v/>
      </c>
    </row>
    <row r="136" spans="2:10">
      <c r="B136" s="36"/>
      <c r="C136" s="37"/>
      <c r="D136" s="38"/>
      <c r="E136" s="54" t="str">
        <f t="shared" si="42"/>
        <v/>
      </c>
      <c r="F136" s="39"/>
      <c r="G136" s="38"/>
      <c r="H136" s="82" t="str">
        <f t="shared" si="32"/>
        <v/>
      </c>
      <c r="I136" s="83" t="str">
        <f t="shared" si="33"/>
        <v/>
      </c>
      <c r="J136" s="61" t="str">
        <f t="shared" si="41"/>
        <v/>
      </c>
    </row>
    <row r="137" spans="2:10">
      <c r="B137" s="29"/>
      <c r="C137" s="30"/>
      <c r="D137" s="31"/>
      <c r="E137" s="53" t="str">
        <f t="shared" si="42"/>
        <v/>
      </c>
      <c r="F137" s="32"/>
      <c r="G137" s="31"/>
      <c r="H137" s="80" t="str">
        <f t="shared" si="32"/>
        <v/>
      </c>
      <c r="I137" s="81" t="str">
        <f t="shared" si="33"/>
        <v/>
      </c>
      <c r="J137" s="58" t="str">
        <f t="shared" si="41"/>
        <v/>
      </c>
    </row>
    <row r="138" spans="2:10">
      <c r="B138" s="36"/>
      <c r="C138" s="37"/>
      <c r="D138" s="38"/>
      <c r="E138" s="54" t="str">
        <f t="shared" si="42"/>
        <v/>
      </c>
      <c r="F138" s="39"/>
      <c r="G138" s="38"/>
      <c r="H138" s="82" t="str">
        <f t="shared" si="32"/>
        <v/>
      </c>
      <c r="I138" s="83" t="str">
        <f t="shared" si="33"/>
        <v/>
      </c>
      <c r="J138" s="61" t="str">
        <f t="shared" si="41"/>
        <v/>
      </c>
    </row>
    <row r="139" spans="2:10">
      <c r="B139" s="29"/>
      <c r="C139" s="30"/>
      <c r="D139" s="31"/>
      <c r="E139" s="53" t="str">
        <f t="shared" si="42"/>
        <v/>
      </c>
      <c r="F139" s="32"/>
      <c r="G139" s="31"/>
      <c r="H139" s="80" t="str">
        <f t="shared" si="32"/>
        <v/>
      </c>
      <c r="I139" s="81" t="str">
        <f t="shared" si="33"/>
        <v/>
      </c>
      <c r="J139" s="58" t="str">
        <f t="shared" si="41"/>
        <v/>
      </c>
    </row>
    <row r="140" spans="2:10">
      <c r="B140" s="36"/>
      <c r="C140" s="37"/>
      <c r="D140" s="38"/>
      <c r="E140" s="54" t="str">
        <f t="shared" si="42"/>
        <v/>
      </c>
      <c r="F140" s="39"/>
      <c r="G140" s="38"/>
      <c r="H140" s="82" t="str">
        <f t="shared" si="32"/>
        <v/>
      </c>
      <c r="I140" s="83" t="str">
        <f t="shared" si="33"/>
        <v/>
      </c>
      <c r="J140" s="61" t="str">
        <f t="shared" si="41"/>
        <v/>
      </c>
    </row>
    <row r="141" spans="2:10">
      <c r="B141" s="29"/>
      <c r="C141" s="30"/>
      <c r="D141" s="31"/>
      <c r="E141" s="53" t="str">
        <f t="shared" si="42"/>
        <v/>
      </c>
      <c r="F141" s="32"/>
      <c r="G141" s="31"/>
      <c r="H141" s="80" t="str">
        <f t="shared" si="32"/>
        <v/>
      </c>
      <c r="I141" s="81" t="str">
        <f t="shared" si="33"/>
        <v/>
      </c>
      <c r="J141" s="58" t="str">
        <f t="shared" si="41"/>
        <v/>
      </c>
    </row>
    <row r="142" spans="2:10">
      <c r="B142" s="36"/>
      <c r="C142" s="37"/>
      <c r="D142" s="38"/>
      <c r="E142" s="54" t="str">
        <f t="shared" si="42"/>
        <v/>
      </c>
      <c r="F142" s="39"/>
      <c r="G142" s="38"/>
      <c r="H142" s="82" t="str">
        <f t="shared" si="32"/>
        <v/>
      </c>
      <c r="I142" s="83" t="str">
        <f t="shared" si="33"/>
        <v/>
      </c>
      <c r="J142" s="61" t="str">
        <f t="shared" si="41"/>
        <v/>
      </c>
    </row>
    <row r="143" spans="2:10">
      <c r="B143" s="29"/>
      <c r="C143" s="30"/>
      <c r="D143" s="31"/>
      <c r="E143" s="53" t="str">
        <f t="shared" si="42"/>
        <v/>
      </c>
      <c r="F143" s="32"/>
      <c r="G143" s="31"/>
      <c r="H143" s="80" t="str">
        <f t="shared" si="32"/>
        <v/>
      </c>
      <c r="I143" s="81" t="str">
        <f t="shared" si="33"/>
        <v/>
      </c>
      <c r="J143" s="58" t="str">
        <f t="shared" si="41"/>
        <v/>
      </c>
    </row>
    <row r="144" spans="2:10">
      <c r="B144" s="36"/>
      <c r="C144" s="37"/>
      <c r="D144" s="38"/>
      <c r="E144" s="54" t="str">
        <f t="shared" si="42"/>
        <v/>
      </c>
      <c r="F144" s="39"/>
      <c r="G144" s="38"/>
      <c r="H144" s="82" t="str">
        <f t="shared" si="32"/>
        <v/>
      </c>
      <c r="I144" s="83" t="str">
        <f t="shared" si="33"/>
        <v/>
      </c>
      <c r="J144" s="61" t="str">
        <f t="shared" si="41"/>
        <v/>
      </c>
    </row>
    <row r="145" spans="2:10">
      <c r="B145" s="29"/>
      <c r="C145" s="30"/>
      <c r="D145" s="31"/>
      <c r="E145" s="53" t="str">
        <f t="shared" si="42"/>
        <v/>
      </c>
      <c r="F145" s="32"/>
      <c r="G145" s="31"/>
      <c r="H145" s="80" t="str">
        <f t="shared" si="32"/>
        <v/>
      </c>
      <c r="I145" s="81" t="str">
        <f t="shared" si="33"/>
        <v/>
      </c>
      <c r="J145" s="58" t="str">
        <f t="shared" si="41"/>
        <v/>
      </c>
    </row>
    <row r="146" spans="2:10">
      <c r="B146" s="36"/>
      <c r="C146" s="37"/>
      <c r="D146" s="38"/>
      <c r="E146" s="54" t="str">
        <f t="shared" si="42"/>
        <v/>
      </c>
      <c r="F146" s="39"/>
      <c r="G146" s="38"/>
      <c r="H146" s="82" t="str">
        <f t="shared" si="32"/>
        <v/>
      </c>
      <c r="I146" s="83" t="str">
        <f t="shared" si="33"/>
        <v/>
      </c>
      <c r="J146" s="61" t="str">
        <f t="shared" si="41"/>
        <v/>
      </c>
    </row>
    <row r="147" spans="2:10">
      <c r="B147" s="29"/>
      <c r="C147" s="30"/>
      <c r="D147" s="31"/>
      <c r="E147" s="53" t="str">
        <f t="shared" si="42"/>
        <v/>
      </c>
      <c r="F147" s="32"/>
      <c r="G147" s="31"/>
      <c r="H147" s="80" t="str">
        <f t="shared" si="32"/>
        <v/>
      </c>
      <c r="I147" s="81" t="str">
        <f t="shared" si="33"/>
        <v/>
      </c>
      <c r="J147" s="58" t="str">
        <f t="shared" si="41"/>
        <v/>
      </c>
    </row>
    <row r="148" spans="2:10">
      <c r="B148" s="36"/>
      <c r="C148" s="37"/>
      <c r="D148" s="38"/>
      <c r="E148" s="54" t="str">
        <f t="shared" si="42"/>
        <v/>
      </c>
      <c r="F148" s="39"/>
      <c r="G148" s="38"/>
      <c r="H148" s="82" t="str">
        <f t="shared" si="32"/>
        <v/>
      </c>
      <c r="I148" s="83" t="str">
        <f t="shared" si="33"/>
        <v/>
      </c>
      <c r="J148" s="61" t="str">
        <f t="shared" si="41"/>
        <v/>
      </c>
    </row>
    <row r="149" spans="2:10">
      <c r="B149" s="29"/>
      <c r="C149" s="30"/>
      <c r="D149" s="31"/>
      <c r="E149" s="53" t="str">
        <f t="shared" si="42"/>
        <v/>
      </c>
      <c r="F149" s="32"/>
      <c r="G149" s="31"/>
      <c r="H149" s="80" t="str">
        <f t="shared" si="32"/>
        <v/>
      </c>
      <c r="I149" s="81" t="str">
        <f t="shared" si="33"/>
        <v/>
      </c>
      <c r="J149" s="58" t="str">
        <f t="shared" si="41"/>
        <v/>
      </c>
    </row>
    <row r="150" spans="2:10">
      <c r="B150" s="36"/>
      <c r="C150" s="37"/>
      <c r="D150" s="38"/>
      <c r="E150" s="54" t="str">
        <f t="shared" si="42"/>
        <v/>
      </c>
      <c r="F150" s="39"/>
      <c r="G150" s="38"/>
      <c r="H150" s="82" t="str">
        <f t="shared" si="32"/>
        <v/>
      </c>
      <c r="I150" s="83" t="str">
        <f t="shared" si="33"/>
        <v/>
      </c>
      <c r="J150" s="61" t="str">
        <f t="shared" si="41"/>
        <v/>
      </c>
    </row>
    <row r="151" spans="2:10">
      <c r="B151" s="29"/>
      <c r="C151" s="30"/>
      <c r="D151" s="31"/>
      <c r="E151" s="53" t="str">
        <f t="shared" si="42"/>
        <v/>
      </c>
      <c r="F151" s="32"/>
      <c r="G151" s="31"/>
      <c r="H151" s="80" t="str">
        <f t="shared" si="32"/>
        <v/>
      </c>
      <c r="I151" s="81" t="str">
        <f t="shared" si="33"/>
        <v/>
      </c>
      <c r="J151" s="58" t="str">
        <f t="shared" si="41"/>
        <v/>
      </c>
    </row>
    <row r="152" spans="2:10">
      <c r="B152" s="36"/>
      <c r="C152" s="37"/>
      <c r="D152" s="38"/>
      <c r="E152" s="54" t="str">
        <f t="shared" si="42"/>
        <v/>
      </c>
      <c r="F152" s="39"/>
      <c r="G152" s="38"/>
      <c r="H152" s="82" t="str">
        <f t="shared" si="32"/>
        <v/>
      </c>
      <c r="I152" s="83" t="str">
        <f t="shared" si="33"/>
        <v/>
      </c>
      <c r="J152" s="61" t="str">
        <f t="shared" si="41"/>
        <v/>
      </c>
    </row>
    <row r="153" spans="2:10">
      <c r="B153" s="29"/>
      <c r="C153" s="30"/>
      <c r="D153" s="31"/>
      <c r="E153" s="53" t="str">
        <f t="shared" si="42"/>
        <v/>
      </c>
      <c r="F153" s="32"/>
      <c r="G153" s="31"/>
      <c r="H153" s="80" t="str">
        <f t="shared" si="32"/>
        <v/>
      </c>
      <c r="I153" s="81" t="str">
        <f t="shared" si="33"/>
        <v/>
      </c>
      <c r="J153" s="58" t="str">
        <f t="shared" si="41"/>
        <v/>
      </c>
    </row>
    <row r="154" spans="2:10">
      <c r="B154" s="36"/>
      <c r="C154" s="37"/>
      <c r="D154" s="38"/>
      <c r="E154" s="54" t="str">
        <f t="shared" si="42"/>
        <v/>
      </c>
      <c r="F154" s="39"/>
      <c r="G154" s="38"/>
      <c r="H154" s="82" t="str">
        <f t="shared" ref="H154:H217" si="43">IF(G154&lt;&gt;"",MONTH(G154),"")</f>
        <v/>
      </c>
      <c r="I154" s="83" t="str">
        <f t="shared" ref="I154:I217" si="44">IF(G154&lt;&gt;"",YEAR(G154),"")</f>
        <v/>
      </c>
      <c r="J154" s="61" t="str">
        <f t="shared" si="41"/>
        <v/>
      </c>
    </row>
    <row r="155" spans="2:10">
      <c r="B155" s="29"/>
      <c r="C155" s="30"/>
      <c r="D155" s="31"/>
      <c r="E155" s="53" t="str">
        <f t="shared" si="42"/>
        <v/>
      </c>
      <c r="F155" s="32"/>
      <c r="G155" s="31"/>
      <c r="H155" s="80" t="str">
        <f t="shared" si="43"/>
        <v/>
      </c>
      <c r="I155" s="81" t="str">
        <f t="shared" si="44"/>
        <v/>
      </c>
      <c r="J155" s="58" t="str">
        <f t="shared" si="41"/>
        <v/>
      </c>
    </row>
    <row r="156" spans="2:10">
      <c r="B156" s="36"/>
      <c r="C156" s="37"/>
      <c r="D156" s="38"/>
      <c r="E156" s="54" t="str">
        <f t="shared" si="42"/>
        <v/>
      </c>
      <c r="F156" s="39"/>
      <c r="G156" s="38"/>
      <c r="H156" s="82" t="str">
        <f t="shared" si="43"/>
        <v/>
      </c>
      <c r="I156" s="83" t="str">
        <f t="shared" si="44"/>
        <v/>
      </c>
      <c r="J156" s="61" t="str">
        <f t="shared" si="41"/>
        <v/>
      </c>
    </row>
    <row r="157" spans="2:10">
      <c r="B157" s="29"/>
      <c r="C157" s="30"/>
      <c r="D157" s="31"/>
      <c r="E157" s="53" t="str">
        <f t="shared" si="42"/>
        <v/>
      </c>
      <c r="F157" s="32"/>
      <c r="G157" s="31"/>
      <c r="H157" s="80" t="str">
        <f t="shared" si="43"/>
        <v/>
      </c>
      <c r="I157" s="81" t="str">
        <f t="shared" si="44"/>
        <v/>
      </c>
      <c r="J157" s="58" t="str">
        <f t="shared" si="41"/>
        <v/>
      </c>
    </row>
    <row r="158" spans="2:10">
      <c r="B158" s="36"/>
      <c r="C158" s="37"/>
      <c r="D158" s="38"/>
      <c r="E158" s="54" t="str">
        <f t="shared" si="42"/>
        <v/>
      </c>
      <c r="F158" s="39"/>
      <c r="G158" s="38"/>
      <c r="H158" s="82" t="str">
        <f t="shared" si="43"/>
        <v/>
      </c>
      <c r="I158" s="83" t="str">
        <f t="shared" si="44"/>
        <v/>
      </c>
      <c r="J158" s="61" t="str">
        <f t="shared" si="41"/>
        <v/>
      </c>
    </row>
    <row r="159" spans="2:10">
      <c r="B159" s="29"/>
      <c r="C159" s="30"/>
      <c r="D159" s="31"/>
      <c r="E159" s="53" t="str">
        <f t="shared" si="42"/>
        <v/>
      </c>
      <c r="F159" s="32"/>
      <c r="G159" s="31"/>
      <c r="H159" s="80" t="str">
        <f t="shared" si="43"/>
        <v/>
      </c>
      <c r="I159" s="81" t="str">
        <f t="shared" si="44"/>
        <v/>
      </c>
      <c r="J159" s="58" t="str">
        <f t="shared" si="41"/>
        <v/>
      </c>
    </row>
    <row r="160" spans="2:10">
      <c r="B160" s="36"/>
      <c r="C160" s="37"/>
      <c r="D160" s="38"/>
      <c r="E160" s="54" t="str">
        <f t="shared" si="42"/>
        <v/>
      </c>
      <c r="F160" s="39"/>
      <c r="G160" s="38"/>
      <c r="H160" s="82" t="str">
        <f t="shared" si="43"/>
        <v/>
      </c>
      <c r="I160" s="83" t="str">
        <f t="shared" si="44"/>
        <v/>
      </c>
      <c r="J160" s="61" t="str">
        <f t="shared" si="41"/>
        <v/>
      </c>
    </row>
    <row r="161" spans="2:10">
      <c r="B161" s="29"/>
      <c r="C161" s="30"/>
      <c r="D161" s="31"/>
      <c r="E161" s="53" t="str">
        <f t="shared" si="42"/>
        <v/>
      </c>
      <c r="F161" s="32"/>
      <c r="G161" s="31"/>
      <c r="H161" s="80" t="str">
        <f t="shared" si="43"/>
        <v/>
      </c>
      <c r="I161" s="81" t="str">
        <f t="shared" si="44"/>
        <v/>
      </c>
      <c r="J161" s="58" t="str">
        <f t="shared" si="41"/>
        <v/>
      </c>
    </row>
    <row r="162" spans="2:10">
      <c r="B162" s="36"/>
      <c r="C162" s="37"/>
      <c r="D162" s="38"/>
      <c r="E162" s="54" t="str">
        <f t="shared" si="42"/>
        <v/>
      </c>
      <c r="F162" s="39"/>
      <c r="G162" s="38"/>
      <c r="H162" s="82" t="str">
        <f t="shared" si="43"/>
        <v/>
      </c>
      <c r="I162" s="83" t="str">
        <f t="shared" si="44"/>
        <v/>
      </c>
      <c r="J162" s="61" t="str">
        <f t="shared" si="41"/>
        <v/>
      </c>
    </row>
    <row r="163" spans="2:10">
      <c r="B163" s="29"/>
      <c r="C163" s="30"/>
      <c r="D163" s="31"/>
      <c r="E163" s="53" t="str">
        <f t="shared" si="42"/>
        <v/>
      </c>
      <c r="F163" s="32"/>
      <c r="G163" s="31"/>
      <c r="H163" s="80" t="str">
        <f t="shared" si="43"/>
        <v/>
      </c>
      <c r="I163" s="81" t="str">
        <f t="shared" si="44"/>
        <v/>
      </c>
      <c r="J163" s="58" t="str">
        <f t="shared" si="41"/>
        <v/>
      </c>
    </row>
    <row r="164" spans="2:10">
      <c r="B164" s="36"/>
      <c r="C164" s="37"/>
      <c r="D164" s="38"/>
      <c r="E164" s="54" t="str">
        <f t="shared" si="42"/>
        <v/>
      </c>
      <c r="F164" s="39"/>
      <c r="G164" s="38"/>
      <c r="H164" s="82" t="str">
        <f t="shared" si="43"/>
        <v/>
      </c>
      <c r="I164" s="83" t="str">
        <f t="shared" si="44"/>
        <v/>
      </c>
      <c r="J164" s="61" t="str">
        <f t="shared" si="41"/>
        <v/>
      </c>
    </row>
    <row r="165" spans="2:10">
      <c r="B165" s="29"/>
      <c r="C165" s="30"/>
      <c r="D165" s="31"/>
      <c r="E165" s="53" t="str">
        <f t="shared" si="42"/>
        <v/>
      </c>
      <c r="F165" s="32"/>
      <c r="G165" s="31"/>
      <c r="H165" s="80" t="str">
        <f t="shared" si="43"/>
        <v/>
      </c>
      <c r="I165" s="81" t="str">
        <f t="shared" si="44"/>
        <v/>
      </c>
      <c r="J165" s="58" t="str">
        <f t="shared" si="41"/>
        <v/>
      </c>
    </row>
    <row r="166" spans="2:10">
      <c r="B166" s="36"/>
      <c r="C166" s="37"/>
      <c r="D166" s="38"/>
      <c r="E166" s="54" t="str">
        <f t="shared" si="42"/>
        <v/>
      </c>
      <c r="F166" s="39"/>
      <c r="G166" s="38"/>
      <c r="H166" s="82" t="str">
        <f t="shared" si="43"/>
        <v/>
      </c>
      <c r="I166" s="83" t="str">
        <f t="shared" si="44"/>
        <v/>
      </c>
      <c r="J166" s="61" t="str">
        <f t="shared" si="41"/>
        <v/>
      </c>
    </row>
    <row r="167" spans="2:10">
      <c r="B167" s="29"/>
      <c r="C167" s="30"/>
      <c r="D167" s="31"/>
      <c r="E167" s="53" t="str">
        <f t="shared" si="42"/>
        <v/>
      </c>
      <c r="F167" s="32"/>
      <c r="G167" s="31"/>
      <c r="H167" s="80" t="str">
        <f t="shared" si="43"/>
        <v/>
      </c>
      <c r="I167" s="81" t="str">
        <f t="shared" si="44"/>
        <v/>
      </c>
      <c r="J167" s="58" t="str">
        <f t="shared" si="41"/>
        <v/>
      </c>
    </row>
    <row r="168" spans="2:10">
      <c r="B168" s="36"/>
      <c r="C168" s="37"/>
      <c r="D168" s="38"/>
      <c r="E168" s="54" t="str">
        <f t="shared" si="42"/>
        <v/>
      </c>
      <c r="F168" s="39"/>
      <c r="G168" s="38"/>
      <c r="H168" s="82" t="str">
        <f t="shared" si="43"/>
        <v/>
      </c>
      <c r="I168" s="83" t="str">
        <f t="shared" si="44"/>
        <v/>
      </c>
      <c r="J168" s="61" t="str">
        <f t="shared" si="41"/>
        <v/>
      </c>
    </row>
    <row r="169" spans="2:10">
      <c r="B169" s="29"/>
      <c r="C169" s="30"/>
      <c r="D169" s="31"/>
      <c r="E169" s="53" t="str">
        <f t="shared" si="42"/>
        <v/>
      </c>
      <c r="F169" s="32"/>
      <c r="G169" s="31"/>
      <c r="H169" s="80" t="str">
        <f t="shared" si="43"/>
        <v/>
      </c>
      <c r="I169" s="81" t="str">
        <f t="shared" si="44"/>
        <v/>
      </c>
      <c r="J169" s="58" t="str">
        <f t="shared" si="41"/>
        <v/>
      </c>
    </row>
    <row r="170" spans="2:10">
      <c r="B170" s="36"/>
      <c r="C170" s="37"/>
      <c r="D170" s="38"/>
      <c r="E170" s="54" t="str">
        <f t="shared" si="42"/>
        <v/>
      </c>
      <c r="F170" s="39"/>
      <c r="G170" s="38"/>
      <c r="H170" s="82" t="str">
        <f t="shared" si="43"/>
        <v/>
      </c>
      <c r="I170" s="83" t="str">
        <f t="shared" si="44"/>
        <v/>
      </c>
      <c r="J170" s="61" t="str">
        <f t="shared" si="41"/>
        <v/>
      </c>
    </row>
    <row r="171" spans="2:10">
      <c r="B171" s="29"/>
      <c r="C171" s="30"/>
      <c r="D171" s="31"/>
      <c r="E171" s="53" t="str">
        <f t="shared" si="42"/>
        <v/>
      </c>
      <c r="F171" s="32"/>
      <c r="G171" s="31"/>
      <c r="H171" s="80" t="str">
        <f t="shared" si="43"/>
        <v/>
      </c>
      <c r="I171" s="81" t="str">
        <f t="shared" si="44"/>
        <v/>
      </c>
      <c r="J171" s="58" t="str">
        <f t="shared" si="41"/>
        <v/>
      </c>
    </row>
    <row r="172" spans="2:10">
      <c r="B172" s="36"/>
      <c r="C172" s="37"/>
      <c r="D172" s="38"/>
      <c r="E172" s="54" t="str">
        <f t="shared" si="42"/>
        <v/>
      </c>
      <c r="F172" s="39"/>
      <c r="G172" s="38"/>
      <c r="H172" s="82" t="str">
        <f t="shared" si="43"/>
        <v/>
      </c>
      <c r="I172" s="83" t="str">
        <f t="shared" si="44"/>
        <v/>
      </c>
      <c r="J172" s="61" t="str">
        <f t="shared" si="41"/>
        <v/>
      </c>
    </row>
    <row r="173" spans="2:10">
      <c r="B173" s="29"/>
      <c r="C173" s="30"/>
      <c r="D173" s="31"/>
      <c r="E173" s="53" t="str">
        <f t="shared" si="42"/>
        <v/>
      </c>
      <c r="F173" s="32"/>
      <c r="G173" s="31"/>
      <c r="H173" s="80" t="str">
        <f t="shared" si="43"/>
        <v/>
      </c>
      <c r="I173" s="81" t="str">
        <f t="shared" si="44"/>
        <v/>
      </c>
      <c r="J173" s="58" t="str">
        <f t="shared" si="41"/>
        <v/>
      </c>
    </row>
    <row r="174" spans="2:10">
      <c r="B174" s="36"/>
      <c r="C174" s="37"/>
      <c r="D174" s="38"/>
      <c r="E174" s="54" t="str">
        <f t="shared" si="42"/>
        <v/>
      </c>
      <c r="F174" s="39"/>
      <c r="G174" s="38"/>
      <c r="H174" s="82" t="str">
        <f t="shared" si="43"/>
        <v/>
      </c>
      <c r="I174" s="83" t="str">
        <f t="shared" si="44"/>
        <v/>
      </c>
      <c r="J174" s="61" t="str">
        <f t="shared" si="41"/>
        <v/>
      </c>
    </row>
    <row r="175" spans="2:10">
      <c r="B175" s="29"/>
      <c r="C175" s="30"/>
      <c r="D175" s="31"/>
      <c r="E175" s="53" t="str">
        <f t="shared" si="42"/>
        <v/>
      </c>
      <c r="F175" s="32"/>
      <c r="G175" s="31"/>
      <c r="H175" s="80" t="str">
        <f t="shared" si="43"/>
        <v/>
      </c>
      <c r="I175" s="81" t="str">
        <f t="shared" si="44"/>
        <v/>
      </c>
      <c r="J175" s="58" t="str">
        <f t="shared" si="41"/>
        <v/>
      </c>
    </row>
    <row r="176" spans="2:10">
      <c r="B176" s="36"/>
      <c r="C176" s="37"/>
      <c r="D176" s="38"/>
      <c r="E176" s="54" t="str">
        <f t="shared" si="42"/>
        <v/>
      </c>
      <c r="F176" s="39"/>
      <c r="G176" s="38"/>
      <c r="H176" s="82" t="str">
        <f t="shared" si="43"/>
        <v/>
      </c>
      <c r="I176" s="83" t="str">
        <f t="shared" si="44"/>
        <v/>
      </c>
      <c r="J176" s="61" t="str">
        <f t="shared" si="41"/>
        <v/>
      </c>
    </row>
    <row r="177" spans="2:10">
      <c r="B177" s="29"/>
      <c r="C177" s="30"/>
      <c r="D177" s="31"/>
      <c r="E177" s="53" t="str">
        <f t="shared" si="42"/>
        <v/>
      </c>
      <c r="F177" s="32"/>
      <c r="G177" s="31"/>
      <c r="H177" s="80" t="str">
        <f t="shared" si="43"/>
        <v/>
      </c>
      <c r="I177" s="81" t="str">
        <f t="shared" si="44"/>
        <v/>
      </c>
      <c r="J177" s="58" t="str">
        <f t="shared" si="41"/>
        <v/>
      </c>
    </row>
    <row r="178" spans="2:10">
      <c r="B178" s="36"/>
      <c r="C178" s="37"/>
      <c r="D178" s="38"/>
      <c r="E178" s="54" t="str">
        <f t="shared" si="42"/>
        <v/>
      </c>
      <c r="F178" s="39"/>
      <c r="G178" s="38"/>
      <c r="H178" s="82" t="str">
        <f t="shared" si="43"/>
        <v/>
      </c>
      <c r="I178" s="83" t="str">
        <f t="shared" si="44"/>
        <v/>
      </c>
      <c r="J178" s="61" t="str">
        <f t="shared" si="41"/>
        <v/>
      </c>
    </row>
    <row r="179" spans="2:10">
      <c r="B179" s="29"/>
      <c r="C179" s="30"/>
      <c r="D179" s="31"/>
      <c r="E179" s="53" t="str">
        <f t="shared" si="42"/>
        <v/>
      </c>
      <c r="F179" s="32"/>
      <c r="G179" s="31"/>
      <c r="H179" s="80" t="str">
        <f t="shared" si="43"/>
        <v/>
      </c>
      <c r="I179" s="81" t="str">
        <f t="shared" si="44"/>
        <v/>
      </c>
      <c r="J179" s="58" t="str">
        <f t="shared" si="41"/>
        <v/>
      </c>
    </row>
    <row r="180" spans="2:10">
      <c r="B180" s="36"/>
      <c r="C180" s="37"/>
      <c r="D180" s="38"/>
      <c r="E180" s="54" t="str">
        <f t="shared" si="42"/>
        <v/>
      </c>
      <c r="F180" s="39"/>
      <c r="G180" s="38"/>
      <c r="H180" s="82" t="str">
        <f t="shared" si="43"/>
        <v/>
      </c>
      <c r="I180" s="83" t="str">
        <f t="shared" si="44"/>
        <v/>
      </c>
      <c r="J180" s="61" t="str">
        <f t="shared" si="41"/>
        <v/>
      </c>
    </row>
    <row r="181" spans="2:10">
      <c r="B181" s="29"/>
      <c r="C181" s="30"/>
      <c r="D181" s="31"/>
      <c r="E181" s="53" t="str">
        <f t="shared" si="42"/>
        <v/>
      </c>
      <c r="F181" s="32"/>
      <c r="G181" s="31"/>
      <c r="H181" s="80" t="str">
        <f t="shared" si="43"/>
        <v/>
      </c>
      <c r="I181" s="81" t="str">
        <f t="shared" si="44"/>
        <v/>
      </c>
      <c r="J181" s="58" t="str">
        <f t="shared" si="41"/>
        <v/>
      </c>
    </row>
    <row r="182" spans="2:10">
      <c r="B182" s="36"/>
      <c r="C182" s="37"/>
      <c r="D182" s="38"/>
      <c r="E182" s="54" t="str">
        <f t="shared" si="42"/>
        <v/>
      </c>
      <c r="F182" s="39"/>
      <c r="G182" s="38"/>
      <c r="H182" s="82" t="str">
        <f t="shared" si="43"/>
        <v/>
      </c>
      <c r="I182" s="83" t="str">
        <f t="shared" si="44"/>
        <v/>
      </c>
      <c r="J182" s="61" t="str">
        <f t="shared" si="41"/>
        <v/>
      </c>
    </row>
    <row r="183" spans="2:10">
      <c r="B183" s="29"/>
      <c r="C183" s="30"/>
      <c r="D183" s="31"/>
      <c r="E183" s="53" t="str">
        <f t="shared" si="42"/>
        <v/>
      </c>
      <c r="F183" s="32"/>
      <c r="G183" s="31"/>
      <c r="H183" s="80" t="str">
        <f t="shared" si="43"/>
        <v/>
      </c>
      <c r="I183" s="81" t="str">
        <f t="shared" si="44"/>
        <v/>
      </c>
      <c r="J183" s="58" t="str">
        <f t="shared" si="41"/>
        <v/>
      </c>
    </row>
    <row r="184" spans="2:10">
      <c r="B184" s="36"/>
      <c r="C184" s="37"/>
      <c r="D184" s="38"/>
      <c r="E184" s="54" t="str">
        <f t="shared" si="42"/>
        <v/>
      </c>
      <c r="F184" s="39"/>
      <c r="G184" s="38"/>
      <c r="H184" s="82" t="str">
        <f t="shared" si="43"/>
        <v/>
      </c>
      <c r="I184" s="83" t="str">
        <f t="shared" si="44"/>
        <v/>
      </c>
      <c r="J184" s="61" t="str">
        <f t="shared" si="41"/>
        <v/>
      </c>
    </row>
    <row r="185" spans="2:10">
      <c r="B185" s="29"/>
      <c r="C185" s="30"/>
      <c r="D185" s="31"/>
      <c r="E185" s="53" t="str">
        <f t="shared" si="42"/>
        <v/>
      </c>
      <c r="F185" s="32"/>
      <c r="G185" s="31"/>
      <c r="H185" s="80" t="str">
        <f t="shared" si="43"/>
        <v/>
      </c>
      <c r="I185" s="81" t="str">
        <f t="shared" si="44"/>
        <v/>
      </c>
      <c r="J185" s="58" t="str">
        <f t="shared" si="41"/>
        <v/>
      </c>
    </row>
    <row r="186" spans="2:10">
      <c r="B186" s="36"/>
      <c r="C186" s="37"/>
      <c r="D186" s="38"/>
      <c r="E186" s="54" t="str">
        <f t="shared" si="42"/>
        <v/>
      </c>
      <c r="F186" s="39"/>
      <c r="G186" s="38"/>
      <c r="H186" s="82" t="str">
        <f t="shared" si="43"/>
        <v/>
      </c>
      <c r="I186" s="83" t="str">
        <f t="shared" si="44"/>
        <v/>
      </c>
      <c r="J186" s="61" t="str">
        <f t="shared" si="41"/>
        <v/>
      </c>
    </row>
    <row r="187" spans="2:10">
      <c r="B187" s="29"/>
      <c r="C187" s="30"/>
      <c r="D187" s="31"/>
      <c r="E187" s="53" t="str">
        <f t="shared" si="42"/>
        <v/>
      </c>
      <c r="F187" s="32"/>
      <c r="G187" s="31"/>
      <c r="H187" s="80" t="str">
        <f t="shared" si="43"/>
        <v/>
      </c>
      <c r="I187" s="81" t="str">
        <f t="shared" si="44"/>
        <v/>
      </c>
      <c r="J187" s="58" t="str">
        <f t="shared" si="41"/>
        <v/>
      </c>
    </row>
    <row r="188" spans="2:10">
      <c r="B188" s="36"/>
      <c r="C188" s="37"/>
      <c r="D188" s="38"/>
      <c r="E188" s="54" t="str">
        <f t="shared" si="42"/>
        <v/>
      </c>
      <c r="F188" s="39"/>
      <c r="G188" s="38"/>
      <c r="H188" s="82" t="str">
        <f t="shared" si="43"/>
        <v/>
      </c>
      <c r="I188" s="83" t="str">
        <f t="shared" si="44"/>
        <v/>
      </c>
      <c r="J188" s="61" t="str">
        <f t="shared" si="41"/>
        <v/>
      </c>
    </row>
    <row r="189" spans="2:10">
      <c r="B189" s="29"/>
      <c r="C189" s="30"/>
      <c r="D189" s="31"/>
      <c r="E189" s="53" t="str">
        <f t="shared" si="42"/>
        <v/>
      </c>
      <c r="F189" s="32"/>
      <c r="G189" s="31"/>
      <c r="H189" s="80" t="str">
        <f t="shared" si="43"/>
        <v/>
      </c>
      <c r="I189" s="81" t="str">
        <f t="shared" si="44"/>
        <v/>
      </c>
      <c r="J189" s="58" t="str">
        <f t="shared" si="41"/>
        <v/>
      </c>
    </row>
    <row r="190" spans="2:10">
      <c r="B190" s="36"/>
      <c r="C190" s="37"/>
      <c r="D190" s="38"/>
      <c r="E190" s="54" t="str">
        <f t="shared" si="42"/>
        <v/>
      </c>
      <c r="F190" s="39"/>
      <c r="G190" s="38"/>
      <c r="H190" s="82" t="str">
        <f t="shared" si="43"/>
        <v/>
      </c>
      <c r="I190" s="83" t="str">
        <f t="shared" si="44"/>
        <v/>
      </c>
      <c r="J190" s="61" t="str">
        <f t="shared" si="41"/>
        <v/>
      </c>
    </row>
    <row r="191" spans="2:10">
      <c r="B191" s="29"/>
      <c r="C191" s="30"/>
      <c r="D191" s="31"/>
      <c r="E191" s="53" t="str">
        <f t="shared" si="42"/>
        <v/>
      </c>
      <c r="F191" s="32"/>
      <c r="G191" s="31"/>
      <c r="H191" s="80" t="str">
        <f t="shared" si="43"/>
        <v/>
      </c>
      <c r="I191" s="81" t="str">
        <f t="shared" si="44"/>
        <v/>
      </c>
      <c r="J191" s="58" t="str">
        <f t="shared" si="41"/>
        <v/>
      </c>
    </row>
    <row r="192" spans="2:10">
      <c r="B192" s="36"/>
      <c r="C192" s="37"/>
      <c r="D192" s="38"/>
      <c r="E192" s="54" t="str">
        <f t="shared" si="42"/>
        <v/>
      </c>
      <c r="F192" s="39"/>
      <c r="G192" s="38"/>
      <c r="H192" s="82" t="str">
        <f t="shared" si="43"/>
        <v/>
      </c>
      <c r="I192" s="83" t="str">
        <f t="shared" si="44"/>
        <v/>
      </c>
      <c r="J192" s="61" t="str">
        <f t="shared" si="41"/>
        <v/>
      </c>
    </row>
    <row r="193" spans="2:10">
      <c r="B193" s="29"/>
      <c r="C193" s="30"/>
      <c r="D193" s="31"/>
      <c r="E193" s="53" t="str">
        <f t="shared" si="42"/>
        <v/>
      </c>
      <c r="F193" s="32"/>
      <c r="G193" s="31"/>
      <c r="H193" s="80" t="str">
        <f t="shared" si="43"/>
        <v/>
      </c>
      <c r="I193" s="81" t="str">
        <f t="shared" si="44"/>
        <v/>
      </c>
      <c r="J193" s="58" t="str">
        <f t="shared" si="41"/>
        <v/>
      </c>
    </row>
    <row r="194" spans="2:10">
      <c r="B194" s="36"/>
      <c r="C194" s="37"/>
      <c r="D194" s="38"/>
      <c r="E194" s="54" t="str">
        <f t="shared" si="42"/>
        <v/>
      </c>
      <c r="F194" s="39"/>
      <c r="G194" s="38"/>
      <c r="H194" s="82" t="str">
        <f t="shared" si="43"/>
        <v/>
      </c>
      <c r="I194" s="83" t="str">
        <f t="shared" si="44"/>
        <v/>
      </c>
      <c r="J194" s="61" t="str">
        <f t="shared" si="41"/>
        <v/>
      </c>
    </row>
    <row r="195" spans="2:10">
      <c r="B195" s="29"/>
      <c r="C195" s="30"/>
      <c r="D195" s="31"/>
      <c r="E195" s="53" t="str">
        <f t="shared" ref="E195:E258" si="45">IFERROR(VLOOKUP(D195,AM:AN,2,FALSE),"")</f>
        <v/>
      </c>
      <c r="F195" s="32"/>
      <c r="G195" s="31"/>
      <c r="H195" s="80" t="str">
        <f t="shared" si="43"/>
        <v/>
      </c>
      <c r="I195" s="81" t="str">
        <f t="shared" si="44"/>
        <v/>
      </c>
      <c r="J195" s="58" t="str">
        <f t="shared" ref="J195:J258" si="46">IFERROR(VLOOKUP(H195,AA:AB,2,FALSE),"")</f>
        <v/>
      </c>
    </row>
    <row r="196" spans="2:10">
      <c r="B196" s="36"/>
      <c r="C196" s="37"/>
      <c r="D196" s="38"/>
      <c r="E196" s="54" t="str">
        <f t="shared" si="45"/>
        <v/>
      </c>
      <c r="F196" s="39"/>
      <c r="G196" s="38"/>
      <c r="H196" s="82" t="str">
        <f t="shared" si="43"/>
        <v/>
      </c>
      <c r="I196" s="83" t="str">
        <f t="shared" si="44"/>
        <v/>
      </c>
      <c r="J196" s="61" t="str">
        <f t="shared" si="46"/>
        <v/>
      </c>
    </row>
    <row r="197" spans="2:10">
      <c r="B197" s="29"/>
      <c r="C197" s="30"/>
      <c r="D197" s="31"/>
      <c r="E197" s="53" t="str">
        <f t="shared" si="45"/>
        <v/>
      </c>
      <c r="F197" s="32"/>
      <c r="G197" s="31"/>
      <c r="H197" s="80" t="str">
        <f t="shared" si="43"/>
        <v/>
      </c>
      <c r="I197" s="81" t="str">
        <f t="shared" si="44"/>
        <v/>
      </c>
      <c r="J197" s="58" t="str">
        <f t="shared" si="46"/>
        <v/>
      </c>
    </row>
    <row r="198" spans="2:10">
      <c r="B198" s="36"/>
      <c r="C198" s="37"/>
      <c r="D198" s="38"/>
      <c r="E198" s="54" t="str">
        <f t="shared" si="45"/>
        <v/>
      </c>
      <c r="F198" s="39"/>
      <c r="G198" s="38"/>
      <c r="H198" s="82" t="str">
        <f t="shared" si="43"/>
        <v/>
      </c>
      <c r="I198" s="83" t="str">
        <f t="shared" si="44"/>
        <v/>
      </c>
      <c r="J198" s="61" t="str">
        <f t="shared" si="46"/>
        <v/>
      </c>
    </row>
    <row r="199" spans="2:10">
      <c r="B199" s="29"/>
      <c r="C199" s="30"/>
      <c r="D199" s="31"/>
      <c r="E199" s="53" t="str">
        <f t="shared" si="45"/>
        <v/>
      </c>
      <c r="F199" s="32"/>
      <c r="G199" s="31"/>
      <c r="H199" s="80" t="str">
        <f t="shared" si="43"/>
        <v/>
      </c>
      <c r="I199" s="81" t="str">
        <f t="shared" si="44"/>
        <v/>
      </c>
      <c r="J199" s="58" t="str">
        <f t="shared" si="46"/>
        <v/>
      </c>
    </row>
    <row r="200" spans="2:10">
      <c r="B200" s="36"/>
      <c r="C200" s="37"/>
      <c r="D200" s="38"/>
      <c r="E200" s="54" t="str">
        <f t="shared" si="45"/>
        <v/>
      </c>
      <c r="F200" s="39"/>
      <c r="G200" s="38"/>
      <c r="H200" s="82" t="str">
        <f t="shared" si="43"/>
        <v/>
      </c>
      <c r="I200" s="83" t="str">
        <f t="shared" si="44"/>
        <v/>
      </c>
      <c r="J200" s="61" t="str">
        <f t="shared" si="46"/>
        <v/>
      </c>
    </row>
    <row r="201" spans="2:10">
      <c r="B201" s="29"/>
      <c r="C201" s="30"/>
      <c r="D201" s="31"/>
      <c r="E201" s="53" t="str">
        <f t="shared" si="45"/>
        <v/>
      </c>
      <c r="F201" s="32"/>
      <c r="G201" s="31"/>
      <c r="H201" s="80" t="str">
        <f t="shared" si="43"/>
        <v/>
      </c>
      <c r="I201" s="81" t="str">
        <f t="shared" si="44"/>
        <v/>
      </c>
      <c r="J201" s="58" t="str">
        <f t="shared" si="46"/>
        <v/>
      </c>
    </row>
    <row r="202" spans="2:10">
      <c r="B202" s="36"/>
      <c r="C202" s="37"/>
      <c r="D202" s="38"/>
      <c r="E202" s="54" t="str">
        <f t="shared" si="45"/>
        <v/>
      </c>
      <c r="F202" s="39"/>
      <c r="G202" s="38"/>
      <c r="H202" s="82" t="str">
        <f t="shared" si="43"/>
        <v/>
      </c>
      <c r="I202" s="83" t="str">
        <f t="shared" si="44"/>
        <v/>
      </c>
      <c r="J202" s="61" t="str">
        <f t="shared" si="46"/>
        <v/>
      </c>
    </row>
    <row r="203" spans="2:10">
      <c r="B203" s="29"/>
      <c r="C203" s="30"/>
      <c r="D203" s="31"/>
      <c r="E203" s="53" t="str">
        <f t="shared" si="45"/>
        <v/>
      </c>
      <c r="F203" s="32"/>
      <c r="G203" s="31"/>
      <c r="H203" s="80" t="str">
        <f t="shared" si="43"/>
        <v/>
      </c>
      <c r="I203" s="81" t="str">
        <f t="shared" si="44"/>
        <v/>
      </c>
      <c r="J203" s="58" t="str">
        <f t="shared" si="46"/>
        <v/>
      </c>
    </row>
    <row r="204" spans="2:10">
      <c r="B204" s="36"/>
      <c r="C204" s="37"/>
      <c r="D204" s="38"/>
      <c r="E204" s="54" t="str">
        <f t="shared" si="45"/>
        <v/>
      </c>
      <c r="F204" s="39"/>
      <c r="G204" s="38"/>
      <c r="H204" s="82" t="str">
        <f t="shared" si="43"/>
        <v/>
      </c>
      <c r="I204" s="83" t="str">
        <f t="shared" si="44"/>
        <v/>
      </c>
      <c r="J204" s="61" t="str">
        <f t="shared" si="46"/>
        <v/>
      </c>
    </row>
    <row r="205" spans="2:10">
      <c r="B205" s="29"/>
      <c r="C205" s="30"/>
      <c r="D205" s="31"/>
      <c r="E205" s="53" t="str">
        <f t="shared" si="45"/>
        <v/>
      </c>
      <c r="F205" s="32"/>
      <c r="G205" s="31"/>
      <c r="H205" s="80" t="str">
        <f t="shared" si="43"/>
        <v/>
      </c>
      <c r="I205" s="81" t="str">
        <f t="shared" si="44"/>
        <v/>
      </c>
      <c r="J205" s="58" t="str">
        <f t="shared" si="46"/>
        <v/>
      </c>
    </row>
    <row r="206" spans="2:10">
      <c r="B206" s="36"/>
      <c r="C206" s="37"/>
      <c r="D206" s="38"/>
      <c r="E206" s="54" t="str">
        <f t="shared" si="45"/>
        <v/>
      </c>
      <c r="F206" s="39"/>
      <c r="G206" s="38"/>
      <c r="H206" s="82" t="str">
        <f t="shared" si="43"/>
        <v/>
      </c>
      <c r="I206" s="83" t="str">
        <f t="shared" si="44"/>
        <v/>
      </c>
      <c r="J206" s="61" t="str">
        <f t="shared" si="46"/>
        <v/>
      </c>
    </row>
    <row r="207" spans="2:10">
      <c r="B207" s="29"/>
      <c r="C207" s="30"/>
      <c r="D207" s="31"/>
      <c r="E207" s="53" t="str">
        <f t="shared" si="45"/>
        <v/>
      </c>
      <c r="F207" s="32"/>
      <c r="G207" s="31"/>
      <c r="H207" s="80" t="str">
        <f t="shared" si="43"/>
        <v/>
      </c>
      <c r="I207" s="81" t="str">
        <f t="shared" si="44"/>
        <v/>
      </c>
      <c r="J207" s="58" t="str">
        <f t="shared" si="46"/>
        <v/>
      </c>
    </row>
    <row r="208" spans="2:10">
      <c r="B208" s="36"/>
      <c r="C208" s="37"/>
      <c r="D208" s="38"/>
      <c r="E208" s="54" t="str">
        <f t="shared" si="45"/>
        <v/>
      </c>
      <c r="F208" s="39"/>
      <c r="G208" s="38"/>
      <c r="H208" s="82" t="str">
        <f t="shared" si="43"/>
        <v/>
      </c>
      <c r="I208" s="83" t="str">
        <f t="shared" si="44"/>
        <v/>
      </c>
      <c r="J208" s="61" t="str">
        <f t="shared" si="46"/>
        <v/>
      </c>
    </row>
    <row r="209" spans="2:10">
      <c r="B209" s="29"/>
      <c r="C209" s="30"/>
      <c r="D209" s="31"/>
      <c r="E209" s="53" t="str">
        <f t="shared" si="45"/>
        <v/>
      </c>
      <c r="F209" s="32"/>
      <c r="G209" s="31"/>
      <c r="H209" s="80" t="str">
        <f t="shared" si="43"/>
        <v/>
      </c>
      <c r="I209" s="81" t="str">
        <f t="shared" si="44"/>
        <v/>
      </c>
      <c r="J209" s="58" t="str">
        <f t="shared" si="46"/>
        <v/>
      </c>
    </row>
    <row r="210" spans="2:10">
      <c r="B210" s="36"/>
      <c r="C210" s="37"/>
      <c r="D210" s="38"/>
      <c r="E210" s="54" t="str">
        <f t="shared" si="45"/>
        <v/>
      </c>
      <c r="F210" s="39"/>
      <c r="G210" s="38"/>
      <c r="H210" s="82" t="str">
        <f t="shared" si="43"/>
        <v/>
      </c>
      <c r="I210" s="83" t="str">
        <f t="shared" si="44"/>
        <v/>
      </c>
      <c r="J210" s="61" t="str">
        <f t="shared" si="46"/>
        <v/>
      </c>
    </row>
    <row r="211" spans="2:10">
      <c r="B211" s="29"/>
      <c r="C211" s="30"/>
      <c r="D211" s="31"/>
      <c r="E211" s="53" t="str">
        <f t="shared" si="45"/>
        <v/>
      </c>
      <c r="F211" s="32"/>
      <c r="G211" s="31"/>
      <c r="H211" s="80" t="str">
        <f t="shared" si="43"/>
        <v/>
      </c>
      <c r="I211" s="81" t="str">
        <f t="shared" si="44"/>
        <v/>
      </c>
      <c r="J211" s="58" t="str">
        <f t="shared" si="46"/>
        <v/>
      </c>
    </row>
    <row r="212" spans="2:10">
      <c r="B212" s="36"/>
      <c r="C212" s="37"/>
      <c r="D212" s="38"/>
      <c r="E212" s="54" t="str">
        <f t="shared" si="45"/>
        <v/>
      </c>
      <c r="F212" s="39"/>
      <c r="G212" s="38"/>
      <c r="H212" s="82" t="str">
        <f t="shared" si="43"/>
        <v/>
      </c>
      <c r="I212" s="83" t="str">
        <f t="shared" si="44"/>
        <v/>
      </c>
      <c r="J212" s="61" t="str">
        <f t="shared" si="46"/>
        <v/>
      </c>
    </row>
    <row r="213" spans="2:10">
      <c r="B213" s="29"/>
      <c r="C213" s="30"/>
      <c r="D213" s="31"/>
      <c r="E213" s="53" t="str">
        <f t="shared" si="45"/>
        <v/>
      </c>
      <c r="F213" s="32"/>
      <c r="G213" s="31"/>
      <c r="H213" s="80" t="str">
        <f t="shared" si="43"/>
        <v/>
      </c>
      <c r="I213" s="81" t="str">
        <f t="shared" si="44"/>
        <v/>
      </c>
      <c r="J213" s="58" t="str">
        <f t="shared" si="46"/>
        <v/>
      </c>
    </row>
    <row r="214" spans="2:10">
      <c r="B214" s="36"/>
      <c r="C214" s="37"/>
      <c r="D214" s="38"/>
      <c r="E214" s="54" t="str">
        <f t="shared" si="45"/>
        <v/>
      </c>
      <c r="F214" s="39"/>
      <c r="G214" s="38"/>
      <c r="H214" s="82" t="str">
        <f t="shared" si="43"/>
        <v/>
      </c>
      <c r="I214" s="83" t="str">
        <f t="shared" si="44"/>
        <v/>
      </c>
      <c r="J214" s="61" t="str">
        <f t="shared" si="46"/>
        <v/>
      </c>
    </row>
    <row r="215" spans="2:10">
      <c r="B215" s="29"/>
      <c r="C215" s="30"/>
      <c r="D215" s="31"/>
      <c r="E215" s="53" t="str">
        <f t="shared" si="45"/>
        <v/>
      </c>
      <c r="F215" s="32"/>
      <c r="G215" s="31"/>
      <c r="H215" s="80" t="str">
        <f t="shared" si="43"/>
        <v/>
      </c>
      <c r="I215" s="81" t="str">
        <f t="shared" si="44"/>
        <v/>
      </c>
      <c r="J215" s="58" t="str">
        <f t="shared" si="46"/>
        <v/>
      </c>
    </row>
    <row r="216" spans="2:10">
      <c r="B216" s="36"/>
      <c r="C216" s="37"/>
      <c r="D216" s="38"/>
      <c r="E216" s="54" t="str">
        <f t="shared" si="45"/>
        <v/>
      </c>
      <c r="F216" s="39"/>
      <c r="G216" s="38"/>
      <c r="H216" s="82" t="str">
        <f t="shared" si="43"/>
        <v/>
      </c>
      <c r="I216" s="83" t="str">
        <f t="shared" si="44"/>
        <v/>
      </c>
      <c r="J216" s="61" t="str">
        <f t="shared" si="46"/>
        <v/>
      </c>
    </row>
    <row r="217" spans="2:10">
      <c r="B217" s="29"/>
      <c r="C217" s="30"/>
      <c r="D217" s="31"/>
      <c r="E217" s="53" t="str">
        <f t="shared" si="45"/>
        <v/>
      </c>
      <c r="F217" s="32"/>
      <c r="G217" s="31"/>
      <c r="H217" s="80" t="str">
        <f t="shared" si="43"/>
        <v/>
      </c>
      <c r="I217" s="81" t="str">
        <f t="shared" si="44"/>
        <v/>
      </c>
      <c r="J217" s="58" t="str">
        <f t="shared" si="46"/>
        <v/>
      </c>
    </row>
    <row r="218" spans="2:10">
      <c r="B218" s="36"/>
      <c r="C218" s="37"/>
      <c r="D218" s="38"/>
      <c r="E218" s="54" t="str">
        <f t="shared" si="45"/>
        <v/>
      </c>
      <c r="F218" s="39"/>
      <c r="G218" s="38"/>
      <c r="H218" s="82" t="str">
        <f t="shared" ref="H218:H281" si="47">IF(G218&lt;&gt;"",MONTH(G218),"")</f>
        <v/>
      </c>
      <c r="I218" s="83" t="str">
        <f t="shared" ref="I218:I281" si="48">IF(G218&lt;&gt;"",YEAR(G218),"")</f>
        <v/>
      </c>
      <c r="J218" s="61" t="str">
        <f t="shared" si="46"/>
        <v/>
      </c>
    </row>
    <row r="219" spans="2:10">
      <c r="B219" s="29"/>
      <c r="C219" s="30"/>
      <c r="D219" s="31"/>
      <c r="E219" s="53" t="str">
        <f t="shared" si="45"/>
        <v/>
      </c>
      <c r="F219" s="32"/>
      <c r="G219" s="31"/>
      <c r="H219" s="80" t="str">
        <f t="shared" si="47"/>
        <v/>
      </c>
      <c r="I219" s="81" t="str">
        <f t="shared" si="48"/>
        <v/>
      </c>
      <c r="J219" s="58" t="str">
        <f t="shared" si="46"/>
        <v/>
      </c>
    </row>
    <row r="220" spans="2:10">
      <c r="B220" s="36"/>
      <c r="C220" s="37"/>
      <c r="D220" s="38"/>
      <c r="E220" s="54" t="str">
        <f t="shared" si="45"/>
        <v/>
      </c>
      <c r="F220" s="39"/>
      <c r="G220" s="38"/>
      <c r="H220" s="82" t="str">
        <f t="shared" si="47"/>
        <v/>
      </c>
      <c r="I220" s="83" t="str">
        <f t="shared" si="48"/>
        <v/>
      </c>
      <c r="J220" s="61" t="str">
        <f t="shared" si="46"/>
        <v/>
      </c>
    </row>
    <row r="221" spans="2:10">
      <c r="B221" s="29"/>
      <c r="C221" s="30"/>
      <c r="D221" s="31"/>
      <c r="E221" s="53" t="str">
        <f t="shared" si="45"/>
        <v/>
      </c>
      <c r="F221" s="32"/>
      <c r="G221" s="31"/>
      <c r="H221" s="80" t="str">
        <f t="shared" si="47"/>
        <v/>
      </c>
      <c r="I221" s="81" t="str">
        <f t="shared" si="48"/>
        <v/>
      </c>
      <c r="J221" s="58" t="str">
        <f t="shared" si="46"/>
        <v/>
      </c>
    </row>
    <row r="222" spans="2:10">
      <c r="B222" s="36"/>
      <c r="C222" s="37"/>
      <c r="D222" s="38"/>
      <c r="E222" s="54" t="str">
        <f t="shared" si="45"/>
        <v/>
      </c>
      <c r="F222" s="39"/>
      <c r="G222" s="38"/>
      <c r="H222" s="82" t="str">
        <f t="shared" si="47"/>
        <v/>
      </c>
      <c r="I222" s="83" t="str">
        <f t="shared" si="48"/>
        <v/>
      </c>
      <c r="J222" s="61" t="str">
        <f t="shared" si="46"/>
        <v/>
      </c>
    </row>
    <row r="223" spans="2:10">
      <c r="B223" s="29"/>
      <c r="C223" s="30"/>
      <c r="D223" s="31"/>
      <c r="E223" s="53" t="str">
        <f t="shared" si="45"/>
        <v/>
      </c>
      <c r="F223" s="32"/>
      <c r="G223" s="31"/>
      <c r="H223" s="80" t="str">
        <f t="shared" si="47"/>
        <v/>
      </c>
      <c r="I223" s="81" t="str">
        <f t="shared" si="48"/>
        <v/>
      </c>
      <c r="J223" s="58" t="str">
        <f t="shared" si="46"/>
        <v/>
      </c>
    </row>
    <row r="224" spans="2:10">
      <c r="B224" s="36"/>
      <c r="C224" s="37"/>
      <c r="D224" s="38"/>
      <c r="E224" s="54" t="str">
        <f t="shared" si="45"/>
        <v/>
      </c>
      <c r="F224" s="39"/>
      <c r="G224" s="38"/>
      <c r="H224" s="82" t="str">
        <f t="shared" si="47"/>
        <v/>
      </c>
      <c r="I224" s="83" t="str">
        <f t="shared" si="48"/>
        <v/>
      </c>
      <c r="J224" s="61" t="str">
        <f t="shared" si="46"/>
        <v/>
      </c>
    </row>
    <row r="225" spans="2:10">
      <c r="B225" s="29"/>
      <c r="C225" s="30"/>
      <c r="D225" s="31"/>
      <c r="E225" s="53" t="str">
        <f t="shared" si="45"/>
        <v/>
      </c>
      <c r="F225" s="32"/>
      <c r="G225" s="31"/>
      <c r="H225" s="80" t="str">
        <f t="shared" si="47"/>
        <v/>
      </c>
      <c r="I225" s="81" t="str">
        <f t="shared" si="48"/>
        <v/>
      </c>
      <c r="J225" s="58" t="str">
        <f t="shared" si="46"/>
        <v/>
      </c>
    </row>
    <row r="226" spans="2:10">
      <c r="B226" s="36"/>
      <c r="C226" s="37"/>
      <c r="D226" s="38"/>
      <c r="E226" s="54" t="str">
        <f t="shared" si="45"/>
        <v/>
      </c>
      <c r="F226" s="39"/>
      <c r="G226" s="38"/>
      <c r="H226" s="82" t="str">
        <f t="shared" si="47"/>
        <v/>
      </c>
      <c r="I226" s="83" t="str">
        <f t="shared" si="48"/>
        <v/>
      </c>
      <c r="J226" s="61" t="str">
        <f t="shared" si="46"/>
        <v/>
      </c>
    </row>
    <row r="227" spans="2:10">
      <c r="B227" s="29"/>
      <c r="C227" s="30"/>
      <c r="D227" s="31"/>
      <c r="E227" s="53" t="str">
        <f t="shared" si="45"/>
        <v/>
      </c>
      <c r="F227" s="32"/>
      <c r="G227" s="31"/>
      <c r="H227" s="80" t="str">
        <f t="shared" si="47"/>
        <v/>
      </c>
      <c r="I227" s="81" t="str">
        <f t="shared" si="48"/>
        <v/>
      </c>
      <c r="J227" s="58" t="str">
        <f t="shared" si="46"/>
        <v/>
      </c>
    </row>
    <row r="228" spans="2:10">
      <c r="B228" s="36"/>
      <c r="C228" s="37"/>
      <c r="D228" s="38"/>
      <c r="E228" s="54" t="str">
        <f t="shared" si="45"/>
        <v/>
      </c>
      <c r="F228" s="39"/>
      <c r="G228" s="38"/>
      <c r="H228" s="82" t="str">
        <f t="shared" si="47"/>
        <v/>
      </c>
      <c r="I228" s="83" t="str">
        <f t="shared" si="48"/>
        <v/>
      </c>
      <c r="J228" s="61" t="str">
        <f t="shared" si="46"/>
        <v/>
      </c>
    </row>
    <row r="229" spans="2:10">
      <c r="B229" s="29"/>
      <c r="C229" s="30"/>
      <c r="D229" s="31"/>
      <c r="E229" s="53" t="str">
        <f t="shared" si="45"/>
        <v/>
      </c>
      <c r="F229" s="32"/>
      <c r="G229" s="31"/>
      <c r="H229" s="80" t="str">
        <f t="shared" si="47"/>
        <v/>
      </c>
      <c r="I229" s="81" t="str">
        <f t="shared" si="48"/>
        <v/>
      </c>
      <c r="J229" s="58" t="str">
        <f t="shared" si="46"/>
        <v/>
      </c>
    </row>
    <row r="230" spans="2:10">
      <c r="B230" s="36"/>
      <c r="C230" s="37"/>
      <c r="D230" s="38"/>
      <c r="E230" s="54" t="str">
        <f t="shared" si="45"/>
        <v/>
      </c>
      <c r="F230" s="39"/>
      <c r="G230" s="38"/>
      <c r="H230" s="82" t="str">
        <f t="shared" si="47"/>
        <v/>
      </c>
      <c r="I230" s="83" t="str">
        <f t="shared" si="48"/>
        <v/>
      </c>
      <c r="J230" s="61" t="str">
        <f t="shared" si="46"/>
        <v/>
      </c>
    </row>
    <row r="231" spans="2:10">
      <c r="B231" s="29"/>
      <c r="C231" s="30"/>
      <c r="D231" s="31"/>
      <c r="E231" s="53" t="str">
        <f t="shared" si="45"/>
        <v/>
      </c>
      <c r="F231" s="32"/>
      <c r="G231" s="31"/>
      <c r="H231" s="80" t="str">
        <f t="shared" si="47"/>
        <v/>
      </c>
      <c r="I231" s="81" t="str">
        <f t="shared" si="48"/>
        <v/>
      </c>
      <c r="J231" s="58" t="str">
        <f t="shared" si="46"/>
        <v/>
      </c>
    </row>
    <row r="232" spans="2:10">
      <c r="B232" s="36"/>
      <c r="C232" s="37"/>
      <c r="D232" s="38"/>
      <c r="E232" s="54" t="str">
        <f t="shared" si="45"/>
        <v/>
      </c>
      <c r="F232" s="39"/>
      <c r="G232" s="38"/>
      <c r="H232" s="82" t="str">
        <f t="shared" si="47"/>
        <v/>
      </c>
      <c r="I232" s="83" t="str">
        <f t="shared" si="48"/>
        <v/>
      </c>
      <c r="J232" s="61" t="str">
        <f t="shared" si="46"/>
        <v/>
      </c>
    </row>
    <row r="233" spans="2:10">
      <c r="B233" s="29"/>
      <c r="C233" s="30"/>
      <c r="D233" s="31"/>
      <c r="E233" s="53" t="str">
        <f t="shared" si="45"/>
        <v/>
      </c>
      <c r="F233" s="32"/>
      <c r="G233" s="31"/>
      <c r="H233" s="80" t="str">
        <f t="shared" si="47"/>
        <v/>
      </c>
      <c r="I233" s="81" t="str">
        <f t="shared" si="48"/>
        <v/>
      </c>
      <c r="J233" s="58" t="str">
        <f t="shared" si="46"/>
        <v/>
      </c>
    </row>
    <row r="234" spans="2:10">
      <c r="B234" s="36"/>
      <c r="C234" s="37"/>
      <c r="D234" s="38"/>
      <c r="E234" s="54" t="str">
        <f t="shared" si="45"/>
        <v/>
      </c>
      <c r="F234" s="39"/>
      <c r="G234" s="38"/>
      <c r="H234" s="82" t="str">
        <f t="shared" si="47"/>
        <v/>
      </c>
      <c r="I234" s="83" t="str">
        <f t="shared" si="48"/>
        <v/>
      </c>
      <c r="J234" s="61" t="str">
        <f t="shared" si="46"/>
        <v/>
      </c>
    </row>
    <row r="235" spans="2:10">
      <c r="B235" s="29"/>
      <c r="C235" s="30"/>
      <c r="D235" s="31"/>
      <c r="E235" s="53" t="str">
        <f t="shared" si="45"/>
        <v/>
      </c>
      <c r="F235" s="32"/>
      <c r="G235" s="31"/>
      <c r="H235" s="80" t="str">
        <f t="shared" si="47"/>
        <v/>
      </c>
      <c r="I235" s="81" t="str">
        <f t="shared" si="48"/>
        <v/>
      </c>
      <c r="J235" s="58" t="str">
        <f t="shared" si="46"/>
        <v/>
      </c>
    </row>
    <row r="236" spans="2:10">
      <c r="B236" s="36"/>
      <c r="C236" s="37"/>
      <c r="D236" s="38"/>
      <c r="E236" s="54" t="str">
        <f t="shared" si="45"/>
        <v/>
      </c>
      <c r="F236" s="39"/>
      <c r="G236" s="38"/>
      <c r="H236" s="82" t="str">
        <f t="shared" si="47"/>
        <v/>
      </c>
      <c r="I236" s="83" t="str">
        <f t="shared" si="48"/>
        <v/>
      </c>
      <c r="J236" s="61" t="str">
        <f t="shared" si="46"/>
        <v/>
      </c>
    </row>
    <row r="237" spans="2:10">
      <c r="B237" s="29"/>
      <c r="C237" s="30"/>
      <c r="D237" s="31"/>
      <c r="E237" s="53" t="str">
        <f t="shared" si="45"/>
        <v/>
      </c>
      <c r="F237" s="32"/>
      <c r="G237" s="31"/>
      <c r="H237" s="80" t="str">
        <f t="shared" si="47"/>
        <v/>
      </c>
      <c r="I237" s="81" t="str">
        <f t="shared" si="48"/>
        <v/>
      </c>
      <c r="J237" s="58" t="str">
        <f t="shared" si="46"/>
        <v/>
      </c>
    </row>
    <row r="238" spans="2:10">
      <c r="B238" s="36"/>
      <c r="C238" s="37"/>
      <c r="D238" s="38"/>
      <c r="E238" s="54" t="str">
        <f t="shared" si="45"/>
        <v/>
      </c>
      <c r="F238" s="39"/>
      <c r="G238" s="38"/>
      <c r="H238" s="82" t="str">
        <f t="shared" si="47"/>
        <v/>
      </c>
      <c r="I238" s="83" t="str">
        <f t="shared" si="48"/>
        <v/>
      </c>
      <c r="J238" s="61" t="str">
        <f t="shared" si="46"/>
        <v/>
      </c>
    </row>
    <row r="239" spans="2:10">
      <c r="B239" s="29"/>
      <c r="C239" s="30"/>
      <c r="D239" s="31"/>
      <c r="E239" s="53" t="str">
        <f t="shared" si="45"/>
        <v/>
      </c>
      <c r="F239" s="32"/>
      <c r="G239" s="31"/>
      <c r="H239" s="80" t="str">
        <f t="shared" si="47"/>
        <v/>
      </c>
      <c r="I239" s="81" t="str">
        <f t="shared" si="48"/>
        <v/>
      </c>
      <c r="J239" s="58" t="str">
        <f t="shared" si="46"/>
        <v/>
      </c>
    </row>
    <row r="240" spans="2:10">
      <c r="B240" s="36"/>
      <c r="C240" s="37"/>
      <c r="D240" s="38"/>
      <c r="E240" s="54" t="str">
        <f t="shared" si="45"/>
        <v/>
      </c>
      <c r="F240" s="39"/>
      <c r="G240" s="38"/>
      <c r="H240" s="82" t="str">
        <f t="shared" si="47"/>
        <v/>
      </c>
      <c r="I240" s="83" t="str">
        <f t="shared" si="48"/>
        <v/>
      </c>
      <c r="J240" s="61" t="str">
        <f t="shared" si="46"/>
        <v/>
      </c>
    </row>
    <row r="241" spans="2:10">
      <c r="B241" s="29"/>
      <c r="C241" s="30"/>
      <c r="D241" s="31"/>
      <c r="E241" s="53" t="str">
        <f t="shared" si="45"/>
        <v/>
      </c>
      <c r="F241" s="32"/>
      <c r="G241" s="31"/>
      <c r="H241" s="80" t="str">
        <f t="shared" si="47"/>
        <v/>
      </c>
      <c r="I241" s="81" t="str">
        <f t="shared" si="48"/>
        <v/>
      </c>
      <c r="J241" s="58" t="str">
        <f t="shared" si="46"/>
        <v/>
      </c>
    </row>
    <row r="242" spans="2:10">
      <c r="B242" s="36"/>
      <c r="C242" s="37"/>
      <c r="D242" s="38"/>
      <c r="E242" s="54" t="str">
        <f t="shared" si="45"/>
        <v/>
      </c>
      <c r="F242" s="39"/>
      <c r="G242" s="38"/>
      <c r="H242" s="82" t="str">
        <f t="shared" si="47"/>
        <v/>
      </c>
      <c r="I242" s="83" t="str">
        <f t="shared" si="48"/>
        <v/>
      </c>
      <c r="J242" s="61" t="str">
        <f t="shared" si="46"/>
        <v/>
      </c>
    </row>
    <row r="243" spans="2:10">
      <c r="B243" s="29"/>
      <c r="C243" s="30"/>
      <c r="D243" s="31"/>
      <c r="E243" s="53" t="str">
        <f t="shared" si="45"/>
        <v/>
      </c>
      <c r="F243" s="32"/>
      <c r="G243" s="31"/>
      <c r="H243" s="80" t="str">
        <f t="shared" si="47"/>
        <v/>
      </c>
      <c r="I243" s="81" t="str">
        <f t="shared" si="48"/>
        <v/>
      </c>
      <c r="J243" s="58" t="str">
        <f t="shared" si="46"/>
        <v/>
      </c>
    </row>
    <row r="244" spans="2:10">
      <c r="B244" s="36"/>
      <c r="C244" s="37"/>
      <c r="D244" s="38"/>
      <c r="E244" s="54" t="str">
        <f t="shared" si="45"/>
        <v/>
      </c>
      <c r="F244" s="39"/>
      <c r="G244" s="38"/>
      <c r="H244" s="82" t="str">
        <f t="shared" si="47"/>
        <v/>
      </c>
      <c r="I244" s="83" t="str">
        <f t="shared" si="48"/>
        <v/>
      </c>
      <c r="J244" s="61" t="str">
        <f t="shared" si="46"/>
        <v/>
      </c>
    </row>
    <row r="245" spans="2:10">
      <c r="B245" s="29"/>
      <c r="C245" s="30"/>
      <c r="D245" s="31"/>
      <c r="E245" s="53" t="str">
        <f t="shared" si="45"/>
        <v/>
      </c>
      <c r="F245" s="32"/>
      <c r="G245" s="31"/>
      <c r="H245" s="80" t="str">
        <f t="shared" si="47"/>
        <v/>
      </c>
      <c r="I245" s="81" t="str">
        <f t="shared" si="48"/>
        <v/>
      </c>
      <c r="J245" s="58" t="str">
        <f t="shared" si="46"/>
        <v/>
      </c>
    </row>
    <row r="246" spans="2:10">
      <c r="B246" s="36"/>
      <c r="C246" s="37"/>
      <c r="D246" s="38"/>
      <c r="E246" s="54" t="str">
        <f t="shared" si="45"/>
        <v/>
      </c>
      <c r="F246" s="39"/>
      <c r="G246" s="38"/>
      <c r="H246" s="82" t="str">
        <f t="shared" si="47"/>
        <v/>
      </c>
      <c r="I246" s="83" t="str">
        <f t="shared" si="48"/>
        <v/>
      </c>
      <c r="J246" s="61" t="str">
        <f t="shared" si="46"/>
        <v/>
      </c>
    </row>
    <row r="247" spans="2:10">
      <c r="B247" s="29"/>
      <c r="C247" s="30"/>
      <c r="D247" s="31"/>
      <c r="E247" s="53" t="str">
        <f t="shared" si="45"/>
        <v/>
      </c>
      <c r="F247" s="32"/>
      <c r="G247" s="31"/>
      <c r="H247" s="80" t="str">
        <f t="shared" si="47"/>
        <v/>
      </c>
      <c r="I247" s="81" t="str">
        <f t="shared" si="48"/>
        <v/>
      </c>
      <c r="J247" s="58" t="str">
        <f t="shared" si="46"/>
        <v/>
      </c>
    </row>
    <row r="248" spans="2:10">
      <c r="B248" s="36"/>
      <c r="C248" s="37"/>
      <c r="D248" s="38"/>
      <c r="E248" s="54" t="str">
        <f t="shared" si="45"/>
        <v/>
      </c>
      <c r="F248" s="39"/>
      <c r="G248" s="38"/>
      <c r="H248" s="82" t="str">
        <f t="shared" si="47"/>
        <v/>
      </c>
      <c r="I248" s="83" t="str">
        <f t="shared" si="48"/>
        <v/>
      </c>
      <c r="J248" s="61" t="str">
        <f t="shared" si="46"/>
        <v/>
      </c>
    </row>
    <row r="249" spans="2:10">
      <c r="B249" s="29"/>
      <c r="C249" s="30"/>
      <c r="D249" s="31"/>
      <c r="E249" s="53" t="str">
        <f t="shared" si="45"/>
        <v/>
      </c>
      <c r="F249" s="32"/>
      <c r="G249" s="31"/>
      <c r="H249" s="80" t="str">
        <f t="shared" si="47"/>
        <v/>
      </c>
      <c r="I249" s="81" t="str">
        <f t="shared" si="48"/>
        <v/>
      </c>
      <c r="J249" s="58" t="str">
        <f t="shared" si="46"/>
        <v/>
      </c>
    </row>
    <row r="250" spans="2:10">
      <c r="B250" s="36"/>
      <c r="C250" s="37"/>
      <c r="D250" s="38"/>
      <c r="E250" s="54" t="str">
        <f t="shared" si="45"/>
        <v/>
      </c>
      <c r="F250" s="39"/>
      <c r="G250" s="38"/>
      <c r="H250" s="82" t="str">
        <f t="shared" si="47"/>
        <v/>
      </c>
      <c r="I250" s="83" t="str">
        <f t="shared" si="48"/>
        <v/>
      </c>
      <c r="J250" s="61" t="str">
        <f t="shared" si="46"/>
        <v/>
      </c>
    </row>
    <row r="251" spans="2:10">
      <c r="B251" s="29"/>
      <c r="C251" s="30"/>
      <c r="D251" s="31"/>
      <c r="E251" s="53" t="str">
        <f t="shared" si="45"/>
        <v/>
      </c>
      <c r="F251" s="32"/>
      <c r="G251" s="31"/>
      <c r="H251" s="80" t="str">
        <f t="shared" si="47"/>
        <v/>
      </c>
      <c r="I251" s="81" t="str">
        <f t="shared" si="48"/>
        <v/>
      </c>
      <c r="J251" s="58" t="str">
        <f t="shared" si="46"/>
        <v/>
      </c>
    </row>
    <row r="252" spans="2:10">
      <c r="B252" s="36"/>
      <c r="C252" s="37"/>
      <c r="D252" s="38"/>
      <c r="E252" s="54" t="str">
        <f t="shared" si="45"/>
        <v/>
      </c>
      <c r="F252" s="39"/>
      <c r="G252" s="38"/>
      <c r="H252" s="82" t="str">
        <f t="shared" si="47"/>
        <v/>
      </c>
      <c r="I252" s="83" t="str">
        <f t="shared" si="48"/>
        <v/>
      </c>
      <c r="J252" s="61" t="str">
        <f t="shared" si="46"/>
        <v/>
      </c>
    </row>
    <row r="253" spans="2:10">
      <c r="B253" s="29"/>
      <c r="C253" s="30"/>
      <c r="D253" s="31"/>
      <c r="E253" s="53" t="str">
        <f t="shared" si="45"/>
        <v/>
      </c>
      <c r="F253" s="32"/>
      <c r="G253" s="31"/>
      <c r="H253" s="80" t="str">
        <f t="shared" si="47"/>
        <v/>
      </c>
      <c r="I253" s="81" t="str">
        <f t="shared" si="48"/>
        <v/>
      </c>
      <c r="J253" s="58" t="str">
        <f t="shared" si="46"/>
        <v/>
      </c>
    </row>
    <row r="254" spans="2:10">
      <c r="B254" s="36"/>
      <c r="C254" s="37"/>
      <c r="D254" s="38"/>
      <c r="E254" s="54" t="str">
        <f t="shared" si="45"/>
        <v/>
      </c>
      <c r="F254" s="39"/>
      <c r="G254" s="38"/>
      <c r="H254" s="82" t="str">
        <f t="shared" si="47"/>
        <v/>
      </c>
      <c r="I254" s="83" t="str">
        <f t="shared" si="48"/>
        <v/>
      </c>
      <c r="J254" s="61" t="str">
        <f t="shared" si="46"/>
        <v/>
      </c>
    </row>
    <row r="255" spans="2:10">
      <c r="B255" s="29"/>
      <c r="C255" s="30"/>
      <c r="D255" s="31"/>
      <c r="E255" s="53" t="str">
        <f t="shared" si="45"/>
        <v/>
      </c>
      <c r="F255" s="32"/>
      <c r="G255" s="31"/>
      <c r="H255" s="80" t="str">
        <f t="shared" si="47"/>
        <v/>
      </c>
      <c r="I255" s="81" t="str">
        <f t="shared" si="48"/>
        <v/>
      </c>
      <c r="J255" s="58" t="str">
        <f t="shared" si="46"/>
        <v/>
      </c>
    </row>
    <row r="256" spans="2:10">
      <c r="B256" s="36"/>
      <c r="C256" s="37"/>
      <c r="D256" s="38"/>
      <c r="E256" s="54" t="str">
        <f t="shared" si="45"/>
        <v/>
      </c>
      <c r="F256" s="39"/>
      <c r="G256" s="38"/>
      <c r="H256" s="82" t="str">
        <f t="shared" si="47"/>
        <v/>
      </c>
      <c r="I256" s="83" t="str">
        <f t="shared" si="48"/>
        <v/>
      </c>
      <c r="J256" s="61" t="str">
        <f t="shared" si="46"/>
        <v/>
      </c>
    </row>
    <row r="257" spans="2:10">
      <c r="B257" s="29"/>
      <c r="C257" s="30"/>
      <c r="D257" s="31"/>
      <c r="E257" s="53" t="str">
        <f t="shared" si="45"/>
        <v/>
      </c>
      <c r="F257" s="32"/>
      <c r="G257" s="31"/>
      <c r="H257" s="80" t="str">
        <f t="shared" si="47"/>
        <v/>
      </c>
      <c r="I257" s="81" t="str">
        <f t="shared" si="48"/>
        <v/>
      </c>
      <c r="J257" s="58" t="str">
        <f t="shared" si="46"/>
        <v/>
      </c>
    </row>
    <row r="258" spans="2:10">
      <c r="B258" s="36"/>
      <c r="C258" s="37"/>
      <c r="D258" s="38"/>
      <c r="E258" s="54" t="str">
        <f t="shared" si="45"/>
        <v/>
      </c>
      <c r="F258" s="39"/>
      <c r="G258" s="38"/>
      <c r="H258" s="82" t="str">
        <f t="shared" si="47"/>
        <v/>
      </c>
      <c r="I258" s="83" t="str">
        <f t="shared" si="48"/>
        <v/>
      </c>
      <c r="J258" s="61" t="str">
        <f t="shared" si="46"/>
        <v/>
      </c>
    </row>
    <row r="259" spans="2:10">
      <c r="B259" s="29"/>
      <c r="C259" s="30"/>
      <c r="D259" s="31"/>
      <c r="E259" s="53" t="str">
        <f t="shared" ref="E259:E322" si="49">IFERROR(VLOOKUP(D259,AM:AN,2,FALSE),"")</f>
        <v/>
      </c>
      <c r="F259" s="32"/>
      <c r="G259" s="31"/>
      <c r="H259" s="80" t="str">
        <f t="shared" si="47"/>
        <v/>
      </c>
      <c r="I259" s="81" t="str">
        <f t="shared" si="48"/>
        <v/>
      </c>
      <c r="J259" s="58" t="str">
        <f t="shared" ref="J259:J322" si="50">IFERROR(VLOOKUP(H259,AA:AB,2,FALSE),"")</f>
        <v/>
      </c>
    </row>
    <row r="260" spans="2:10">
      <c r="B260" s="36"/>
      <c r="C260" s="37"/>
      <c r="D260" s="38"/>
      <c r="E260" s="54" t="str">
        <f t="shared" si="49"/>
        <v/>
      </c>
      <c r="F260" s="39"/>
      <c r="G260" s="38"/>
      <c r="H260" s="82" t="str">
        <f t="shared" si="47"/>
        <v/>
      </c>
      <c r="I260" s="83" t="str">
        <f t="shared" si="48"/>
        <v/>
      </c>
      <c r="J260" s="61" t="str">
        <f t="shared" si="50"/>
        <v/>
      </c>
    </row>
    <row r="261" spans="2:10">
      <c r="B261" s="29"/>
      <c r="C261" s="30"/>
      <c r="D261" s="31"/>
      <c r="E261" s="53" t="str">
        <f t="shared" si="49"/>
        <v/>
      </c>
      <c r="F261" s="32"/>
      <c r="G261" s="31"/>
      <c r="H261" s="80" t="str">
        <f t="shared" si="47"/>
        <v/>
      </c>
      <c r="I261" s="81" t="str">
        <f t="shared" si="48"/>
        <v/>
      </c>
      <c r="J261" s="58" t="str">
        <f t="shared" si="50"/>
        <v/>
      </c>
    </row>
    <row r="262" spans="2:10">
      <c r="B262" s="36"/>
      <c r="C262" s="37"/>
      <c r="D262" s="38"/>
      <c r="E262" s="54" t="str">
        <f t="shared" si="49"/>
        <v/>
      </c>
      <c r="F262" s="39"/>
      <c r="G262" s="38"/>
      <c r="H262" s="82" t="str">
        <f t="shared" si="47"/>
        <v/>
      </c>
      <c r="I262" s="83" t="str">
        <f t="shared" si="48"/>
        <v/>
      </c>
      <c r="J262" s="61" t="str">
        <f t="shared" si="50"/>
        <v/>
      </c>
    </row>
    <row r="263" spans="2:10">
      <c r="B263" s="29"/>
      <c r="C263" s="30"/>
      <c r="D263" s="31"/>
      <c r="E263" s="53" t="str">
        <f t="shared" si="49"/>
        <v/>
      </c>
      <c r="F263" s="32"/>
      <c r="G263" s="31"/>
      <c r="H263" s="80" t="str">
        <f t="shared" si="47"/>
        <v/>
      </c>
      <c r="I263" s="81" t="str">
        <f t="shared" si="48"/>
        <v/>
      </c>
      <c r="J263" s="58" t="str">
        <f t="shared" si="50"/>
        <v/>
      </c>
    </row>
    <row r="264" spans="2:10">
      <c r="B264" s="36"/>
      <c r="C264" s="37"/>
      <c r="D264" s="38"/>
      <c r="E264" s="54" t="str">
        <f t="shared" si="49"/>
        <v/>
      </c>
      <c r="F264" s="39"/>
      <c r="G264" s="38"/>
      <c r="H264" s="82" t="str">
        <f t="shared" si="47"/>
        <v/>
      </c>
      <c r="I264" s="83" t="str">
        <f t="shared" si="48"/>
        <v/>
      </c>
      <c r="J264" s="61" t="str">
        <f t="shared" si="50"/>
        <v/>
      </c>
    </row>
    <row r="265" spans="2:10">
      <c r="B265" s="29"/>
      <c r="C265" s="30"/>
      <c r="D265" s="31"/>
      <c r="E265" s="53" t="str">
        <f t="shared" si="49"/>
        <v/>
      </c>
      <c r="F265" s="32"/>
      <c r="G265" s="31"/>
      <c r="H265" s="80" t="str">
        <f t="shared" si="47"/>
        <v/>
      </c>
      <c r="I265" s="81" t="str">
        <f t="shared" si="48"/>
        <v/>
      </c>
      <c r="J265" s="58" t="str">
        <f t="shared" si="50"/>
        <v/>
      </c>
    </row>
    <row r="266" spans="2:10">
      <c r="B266" s="36"/>
      <c r="C266" s="37"/>
      <c r="D266" s="38"/>
      <c r="E266" s="54" t="str">
        <f t="shared" si="49"/>
        <v/>
      </c>
      <c r="F266" s="39"/>
      <c r="G266" s="38"/>
      <c r="H266" s="82" t="str">
        <f t="shared" si="47"/>
        <v/>
      </c>
      <c r="I266" s="83" t="str">
        <f t="shared" si="48"/>
        <v/>
      </c>
      <c r="J266" s="61" t="str">
        <f t="shared" si="50"/>
        <v/>
      </c>
    </row>
    <row r="267" spans="2:10">
      <c r="B267" s="29"/>
      <c r="C267" s="30"/>
      <c r="D267" s="31"/>
      <c r="E267" s="53" t="str">
        <f t="shared" si="49"/>
        <v/>
      </c>
      <c r="F267" s="32"/>
      <c r="G267" s="31"/>
      <c r="H267" s="80" t="str">
        <f t="shared" si="47"/>
        <v/>
      </c>
      <c r="I267" s="81" t="str">
        <f t="shared" si="48"/>
        <v/>
      </c>
      <c r="J267" s="58" t="str">
        <f t="shared" si="50"/>
        <v/>
      </c>
    </row>
    <row r="268" spans="2:10">
      <c r="B268" s="36"/>
      <c r="C268" s="37"/>
      <c r="D268" s="38"/>
      <c r="E268" s="54" t="str">
        <f t="shared" si="49"/>
        <v/>
      </c>
      <c r="F268" s="39"/>
      <c r="G268" s="38"/>
      <c r="H268" s="82" t="str">
        <f t="shared" si="47"/>
        <v/>
      </c>
      <c r="I268" s="83" t="str">
        <f t="shared" si="48"/>
        <v/>
      </c>
      <c r="J268" s="61" t="str">
        <f t="shared" si="50"/>
        <v/>
      </c>
    </row>
    <row r="269" spans="2:10">
      <c r="B269" s="29"/>
      <c r="C269" s="30"/>
      <c r="D269" s="31"/>
      <c r="E269" s="53" t="str">
        <f t="shared" si="49"/>
        <v/>
      </c>
      <c r="F269" s="32"/>
      <c r="G269" s="31"/>
      <c r="H269" s="80" t="str">
        <f t="shared" si="47"/>
        <v/>
      </c>
      <c r="I269" s="81" t="str">
        <f t="shared" si="48"/>
        <v/>
      </c>
      <c r="J269" s="58" t="str">
        <f t="shared" si="50"/>
        <v/>
      </c>
    </row>
    <row r="270" spans="2:10">
      <c r="B270" s="36"/>
      <c r="C270" s="37"/>
      <c r="D270" s="38"/>
      <c r="E270" s="54" t="str">
        <f t="shared" si="49"/>
        <v/>
      </c>
      <c r="F270" s="39"/>
      <c r="G270" s="38"/>
      <c r="H270" s="82" t="str">
        <f t="shared" si="47"/>
        <v/>
      </c>
      <c r="I270" s="83" t="str">
        <f t="shared" si="48"/>
        <v/>
      </c>
      <c r="J270" s="61" t="str">
        <f t="shared" si="50"/>
        <v/>
      </c>
    </row>
    <row r="271" spans="2:10">
      <c r="B271" s="29"/>
      <c r="C271" s="30"/>
      <c r="D271" s="31"/>
      <c r="E271" s="53" t="str">
        <f t="shared" si="49"/>
        <v/>
      </c>
      <c r="F271" s="32"/>
      <c r="G271" s="31"/>
      <c r="H271" s="80" t="str">
        <f t="shared" si="47"/>
        <v/>
      </c>
      <c r="I271" s="81" t="str">
        <f t="shared" si="48"/>
        <v/>
      </c>
      <c r="J271" s="58" t="str">
        <f t="shared" si="50"/>
        <v/>
      </c>
    </row>
    <row r="272" spans="2:10">
      <c r="B272" s="36"/>
      <c r="C272" s="37"/>
      <c r="D272" s="38"/>
      <c r="E272" s="54" t="str">
        <f t="shared" si="49"/>
        <v/>
      </c>
      <c r="F272" s="39"/>
      <c r="G272" s="38"/>
      <c r="H272" s="82" t="str">
        <f t="shared" si="47"/>
        <v/>
      </c>
      <c r="I272" s="83" t="str">
        <f t="shared" si="48"/>
        <v/>
      </c>
      <c r="J272" s="61" t="str">
        <f t="shared" si="50"/>
        <v/>
      </c>
    </row>
    <row r="273" spans="2:10">
      <c r="B273" s="29"/>
      <c r="C273" s="30"/>
      <c r="D273" s="31"/>
      <c r="E273" s="53" t="str">
        <f t="shared" si="49"/>
        <v/>
      </c>
      <c r="F273" s="32"/>
      <c r="G273" s="31"/>
      <c r="H273" s="80" t="str">
        <f t="shared" si="47"/>
        <v/>
      </c>
      <c r="I273" s="81" t="str">
        <f t="shared" si="48"/>
        <v/>
      </c>
      <c r="J273" s="58" t="str">
        <f t="shared" si="50"/>
        <v/>
      </c>
    </row>
    <row r="274" spans="2:10">
      <c r="B274" s="36"/>
      <c r="C274" s="37"/>
      <c r="D274" s="38"/>
      <c r="E274" s="54" t="str">
        <f t="shared" si="49"/>
        <v/>
      </c>
      <c r="F274" s="39"/>
      <c r="G274" s="38"/>
      <c r="H274" s="82" t="str">
        <f t="shared" si="47"/>
        <v/>
      </c>
      <c r="I274" s="83" t="str">
        <f t="shared" si="48"/>
        <v/>
      </c>
      <c r="J274" s="61" t="str">
        <f t="shared" si="50"/>
        <v/>
      </c>
    </row>
    <row r="275" spans="2:10">
      <c r="B275" s="29"/>
      <c r="C275" s="30"/>
      <c r="D275" s="31"/>
      <c r="E275" s="53" t="str">
        <f t="shared" si="49"/>
        <v/>
      </c>
      <c r="F275" s="32"/>
      <c r="G275" s="31"/>
      <c r="H275" s="80" t="str">
        <f t="shared" si="47"/>
        <v/>
      </c>
      <c r="I275" s="81" t="str">
        <f t="shared" si="48"/>
        <v/>
      </c>
      <c r="J275" s="58" t="str">
        <f t="shared" si="50"/>
        <v/>
      </c>
    </row>
    <row r="276" spans="2:10">
      <c r="B276" s="36"/>
      <c r="C276" s="37"/>
      <c r="D276" s="38"/>
      <c r="E276" s="54" t="str">
        <f t="shared" si="49"/>
        <v/>
      </c>
      <c r="F276" s="39"/>
      <c r="G276" s="38"/>
      <c r="H276" s="82" t="str">
        <f t="shared" si="47"/>
        <v/>
      </c>
      <c r="I276" s="83" t="str">
        <f t="shared" si="48"/>
        <v/>
      </c>
      <c r="J276" s="61" t="str">
        <f t="shared" si="50"/>
        <v/>
      </c>
    </row>
    <row r="277" spans="2:10">
      <c r="B277" s="29"/>
      <c r="C277" s="30"/>
      <c r="D277" s="31"/>
      <c r="E277" s="53" t="str">
        <f t="shared" si="49"/>
        <v/>
      </c>
      <c r="F277" s="32"/>
      <c r="G277" s="31"/>
      <c r="H277" s="80" t="str">
        <f t="shared" si="47"/>
        <v/>
      </c>
      <c r="I277" s="81" t="str">
        <f t="shared" si="48"/>
        <v/>
      </c>
      <c r="J277" s="58" t="str">
        <f t="shared" si="50"/>
        <v/>
      </c>
    </row>
    <row r="278" spans="2:10">
      <c r="B278" s="36"/>
      <c r="C278" s="37"/>
      <c r="D278" s="38"/>
      <c r="E278" s="54" t="str">
        <f t="shared" si="49"/>
        <v/>
      </c>
      <c r="F278" s="39"/>
      <c r="G278" s="38"/>
      <c r="H278" s="82" t="str">
        <f t="shared" si="47"/>
        <v/>
      </c>
      <c r="I278" s="83" t="str">
        <f t="shared" si="48"/>
        <v/>
      </c>
      <c r="J278" s="61" t="str">
        <f t="shared" si="50"/>
        <v/>
      </c>
    </row>
    <row r="279" spans="2:10">
      <c r="B279" s="29"/>
      <c r="C279" s="30"/>
      <c r="D279" s="31"/>
      <c r="E279" s="53" t="str">
        <f t="shared" si="49"/>
        <v/>
      </c>
      <c r="F279" s="32"/>
      <c r="G279" s="31"/>
      <c r="H279" s="80" t="str">
        <f t="shared" si="47"/>
        <v/>
      </c>
      <c r="I279" s="81" t="str">
        <f t="shared" si="48"/>
        <v/>
      </c>
      <c r="J279" s="58" t="str">
        <f t="shared" si="50"/>
        <v/>
      </c>
    </row>
    <row r="280" spans="2:10">
      <c r="B280" s="36"/>
      <c r="C280" s="37"/>
      <c r="D280" s="38"/>
      <c r="E280" s="54" t="str">
        <f t="shared" si="49"/>
        <v/>
      </c>
      <c r="F280" s="39"/>
      <c r="G280" s="38"/>
      <c r="H280" s="82" t="str">
        <f t="shared" si="47"/>
        <v/>
      </c>
      <c r="I280" s="83" t="str">
        <f t="shared" si="48"/>
        <v/>
      </c>
      <c r="J280" s="61" t="str">
        <f t="shared" si="50"/>
        <v/>
      </c>
    </row>
    <row r="281" spans="2:10">
      <c r="B281" s="29"/>
      <c r="C281" s="30"/>
      <c r="D281" s="31"/>
      <c r="E281" s="53" t="str">
        <f t="shared" si="49"/>
        <v/>
      </c>
      <c r="F281" s="32"/>
      <c r="G281" s="31"/>
      <c r="H281" s="80" t="str">
        <f t="shared" si="47"/>
        <v/>
      </c>
      <c r="I281" s="81" t="str">
        <f t="shared" si="48"/>
        <v/>
      </c>
      <c r="J281" s="58" t="str">
        <f t="shared" si="50"/>
        <v/>
      </c>
    </row>
    <row r="282" spans="2:10">
      <c r="B282" s="36"/>
      <c r="C282" s="37"/>
      <c r="D282" s="38"/>
      <c r="E282" s="54" t="str">
        <f t="shared" si="49"/>
        <v/>
      </c>
      <c r="F282" s="39"/>
      <c r="G282" s="38"/>
      <c r="H282" s="82" t="str">
        <f t="shared" ref="H282:H345" si="51">IF(G282&lt;&gt;"",MONTH(G282),"")</f>
        <v/>
      </c>
      <c r="I282" s="83" t="str">
        <f t="shared" ref="I282:I345" si="52">IF(G282&lt;&gt;"",YEAR(G282),"")</f>
        <v/>
      </c>
      <c r="J282" s="61" t="str">
        <f t="shared" si="50"/>
        <v/>
      </c>
    </row>
    <row r="283" spans="2:10">
      <c r="B283" s="29"/>
      <c r="C283" s="30"/>
      <c r="D283" s="31"/>
      <c r="E283" s="53" t="str">
        <f t="shared" si="49"/>
        <v/>
      </c>
      <c r="F283" s="32"/>
      <c r="G283" s="31"/>
      <c r="H283" s="80" t="str">
        <f t="shared" si="51"/>
        <v/>
      </c>
      <c r="I283" s="81" t="str">
        <f t="shared" si="52"/>
        <v/>
      </c>
      <c r="J283" s="58" t="str">
        <f t="shared" si="50"/>
        <v/>
      </c>
    </row>
    <row r="284" spans="2:10">
      <c r="B284" s="36"/>
      <c r="C284" s="37"/>
      <c r="D284" s="38"/>
      <c r="E284" s="54" t="str">
        <f t="shared" si="49"/>
        <v/>
      </c>
      <c r="F284" s="39"/>
      <c r="G284" s="38"/>
      <c r="H284" s="82" t="str">
        <f t="shared" si="51"/>
        <v/>
      </c>
      <c r="I284" s="83" t="str">
        <f t="shared" si="52"/>
        <v/>
      </c>
      <c r="J284" s="61" t="str">
        <f t="shared" si="50"/>
        <v/>
      </c>
    </row>
    <row r="285" spans="2:10">
      <c r="B285" s="29"/>
      <c r="C285" s="30"/>
      <c r="D285" s="31"/>
      <c r="E285" s="53" t="str">
        <f t="shared" si="49"/>
        <v/>
      </c>
      <c r="F285" s="32"/>
      <c r="G285" s="31"/>
      <c r="H285" s="80" t="str">
        <f t="shared" si="51"/>
        <v/>
      </c>
      <c r="I285" s="81" t="str">
        <f t="shared" si="52"/>
        <v/>
      </c>
      <c r="J285" s="58" t="str">
        <f t="shared" si="50"/>
        <v/>
      </c>
    </row>
    <row r="286" spans="2:10">
      <c r="B286" s="36"/>
      <c r="C286" s="37"/>
      <c r="D286" s="38"/>
      <c r="E286" s="54" t="str">
        <f t="shared" si="49"/>
        <v/>
      </c>
      <c r="F286" s="39"/>
      <c r="G286" s="38"/>
      <c r="H286" s="82" t="str">
        <f t="shared" si="51"/>
        <v/>
      </c>
      <c r="I286" s="83" t="str">
        <f t="shared" si="52"/>
        <v/>
      </c>
      <c r="J286" s="61" t="str">
        <f t="shared" si="50"/>
        <v/>
      </c>
    </row>
    <row r="287" spans="2:10">
      <c r="B287" s="29"/>
      <c r="C287" s="30"/>
      <c r="D287" s="31"/>
      <c r="E287" s="53" t="str">
        <f t="shared" si="49"/>
        <v/>
      </c>
      <c r="F287" s="32"/>
      <c r="G287" s="31"/>
      <c r="H287" s="80" t="str">
        <f t="shared" si="51"/>
        <v/>
      </c>
      <c r="I287" s="81" t="str">
        <f t="shared" si="52"/>
        <v/>
      </c>
      <c r="J287" s="58" t="str">
        <f t="shared" si="50"/>
        <v/>
      </c>
    </row>
    <row r="288" spans="2:10">
      <c r="B288" s="36"/>
      <c r="C288" s="37"/>
      <c r="D288" s="38"/>
      <c r="E288" s="54" t="str">
        <f t="shared" si="49"/>
        <v/>
      </c>
      <c r="F288" s="39"/>
      <c r="G288" s="38"/>
      <c r="H288" s="82" t="str">
        <f t="shared" si="51"/>
        <v/>
      </c>
      <c r="I288" s="83" t="str">
        <f t="shared" si="52"/>
        <v/>
      </c>
      <c r="J288" s="61" t="str">
        <f t="shared" si="50"/>
        <v/>
      </c>
    </row>
    <row r="289" spans="2:10">
      <c r="B289" s="29"/>
      <c r="C289" s="30"/>
      <c r="D289" s="31"/>
      <c r="E289" s="53" t="str">
        <f t="shared" si="49"/>
        <v/>
      </c>
      <c r="F289" s="32"/>
      <c r="G289" s="31"/>
      <c r="H289" s="80" t="str">
        <f t="shared" si="51"/>
        <v/>
      </c>
      <c r="I289" s="81" t="str">
        <f t="shared" si="52"/>
        <v/>
      </c>
      <c r="J289" s="58" t="str">
        <f t="shared" si="50"/>
        <v/>
      </c>
    </row>
    <row r="290" spans="2:10">
      <c r="B290" s="36"/>
      <c r="C290" s="37"/>
      <c r="D290" s="38"/>
      <c r="E290" s="54" t="str">
        <f t="shared" si="49"/>
        <v/>
      </c>
      <c r="F290" s="39"/>
      <c r="G290" s="38"/>
      <c r="H290" s="82" t="str">
        <f t="shared" si="51"/>
        <v/>
      </c>
      <c r="I290" s="83" t="str">
        <f t="shared" si="52"/>
        <v/>
      </c>
      <c r="J290" s="61" t="str">
        <f t="shared" si="50"/>
        <v/>
      </c>
    </row>
    <row r="291" spans="2:10">
      <c r="B291" s="29"/>
      <c r="C291" s="30"/>
      <c r="D291" s="31"/>
      <c r="E291" s="53" t="str">
        <f t="shared" si="49"/>
        <v/>
      </c>
      <c r="F291" s="32"/>
      <c r="G291" s="31"/>
      <c r="H291" s="80" t="str">
        <f t="shared" si="51"/>
        <v/>
      </c>
      <c r="I291" s="81" t="str">
        <f t="shared" si="52"/>
        <v/>
      </c>
      <c r="J291" s="58" t="str">
        <f t="shared" si="50"/>
        <v/>
      </c>
    </row>
    <row r="292" spans="2:10">
      <c r="B292" s="36"/>
      <c r="C292" s="37"/>
      <c r="D292" s="38"/>
      <c r="E292" s="54" t="str">
        <f t="shared" si="49"/>
        <v/>
      </c>
      <c r="F292" s="39"/>
      <c r="G292" s="38"/>
      <c r="H292" s="82" t="str">
        <f t="shared" si="51"/>
        <v/>
      </c>
      <c r="I292" s="83" t="str">
        <f t="shared" si="52"/>
        <v/>
      </c>
      <c r="J292" s="61" t="str">
        <f t="shared" si="50"/>
        <v/>
      </c>
    </row>
    <row r="293" spans="2:10">
      <c r="B293" s="29"/>
      <c r="C293" s="30"/>
      <c r="D293" s="31"/>
      <c r="E293" s="53" t="str">
        <f t="shared" si="49"/>
        <v/>
      </c>
      <c r="F293" s="32"/>
      <c r="G293" s="31"/>
      <c r="H293" s="80" t="str">
        <f t="shared" si="51"/>
        <v/>
      </c>
      <c r="I293" s="81" t="str">
        <f t="shared" si="52"/>
        <v/>
      </c>
      <c r="J293" s="58" t="str">
        <f t="shared" si="50"/>
        <v/>
      </c>
    </row>
    <row r="294" spans="2:10">
      <c r="B294" s="36"/>
      <c r="C294" s="37"/>
      <c r="D294" s="38"/>
      <c r="E294" s="54" t="str">
        <f t="shared" si="49"/>
        <v/>
      </c>
      <c r="F294" s="39"/>
      <c r="G294" s="38"/>
      <c r="H294" s="82" t="str">
        <f t="shared" si="51"/>
        <v/>
      </c>
      <c r="I294" s="83" t="str">
        <f t="shared" si="52"/>
        <v/>
      </c>
      <c r="J294" s="61" t="str">
        <f t="shared" si="50"/>
        <v/>
      </c>
    </row>
    <row r="295" spans="2:10">
      <c r="B295" s="29"/>
      <c r="C295" s="30"/>
      <c r="D295" s="31"/>
      <c r="E295" s="53" t="str">
        <f t="shared" si="49"/>
        <v/>
      </c>
      <c r="F295" s="32"/>
      <c r="G295" s="31"/>
      <c r="H295" s="80" t="str">
        <f t="shared" si="51"/>
        <v/>
      </c>
      <c r="I295" s="81" t="str">
        <f t="shared" si="52"/>
        <v/>
      </c>
      <c r="J295" s="58" t="str">
        <f t="shared" si="50"/>
        <v/>
      </c>
    </row>
    <row r="296" spans="2:10">
      <c r="B296" s="36"/>
      <c r="C296" s="37"/>
      <c r="D296" s="38"/>
      <c r="E296" s="54" t="str">
        <f t="shared" si="49"/>
        <v/>
      </c>
      <c r="F296" s="39"/>
      <c r="G296" s="38"/>
      <c r="H296" s="82" t="str">
        <f t="shared" si="51"/>
        <v/>
      </c>
      <c r="I296" s="83" t="str">
        <f t="shared" si="52"/>
        <v/>
      </c>
      <c r="J296" s="61" t="str">
        <f t="shared" si="50"/>
        <v/>
      </c>
    </row>
    <row r="297" spans="2:10">
      <c r="B297" s="29"/>
      <c r="C297" s="30"/>
      <c r="D297" s="31"/>
      <c r="E297" s="53" t="str">
        <f t="shared" si="49"/>
        <v/>
      </c>
      <c r="F297" s="32"/>
      <c r="G297" s="31"/>
      <c r="H297" s="80" t="str">
        <f t="shared" si="51"/>
        <v/>
      </c>
      <c r="I297" s="81" t="str">
        <f t="shared" si="52"/>
        <v/>
      </c>
      <c r="J297" s="58" t="str">
        <f t="shared" si="50"/>
        <v/>
      </c>
    </row>
    <row r="298" spans="2:10">
      <c r="B298" s="36"/>
      <c r="C298" s="37"/>
      <c r="D298" s="38"/>
      <c r="E298" s="54" t="str">
        <f t="shared" si="49"/>
        <v/>
      </c>
      <c r="F298" s="39"/>
      <c r="G298" s="38"/>
      <c r="H298" s="82" t="str">
        <f t="shared" si="51"/>
        <v/>
      </c>
      <c r="I298" s="83" t="str">
        <f t="shared" si="52"/>
        <v/>
      </c>
      <c r="J298" s="61" t="str">
        <f t="shared" si="50"/>
        <v/>
      </c>
    </row>
    <row r="299" spans="2:10">
      <c r="B299" s="29"/>
      <c r="C299" s="30"/>
      <c r="D299" s="31"/>
      <c r="E299" s="53" t="str">
        <f t="shared" si="49"/>
        <v/>
      </c>
      <c r="F299" s="32"/>
      <c r="G299" s="31"/>
      <c r="H299" s="80" t="str">
        <f t="shared" si="51"/>
        <v/>
      </c>
      <c r="I299" s="81" t="str">
        <f t="shared" si="52"/>
        <v/>
      </c>
      <c r="J299" s="58" t="str">
        <f t="shared" si="50"/>
        <v/>
      </c>
    </row>
    <row r="300" spans="2:10">
      <c r="B300" s="36"/>
      <c r="C300" s="37"/>
      <c r="D300" s="38"/>
      <c r="E300" s="54" t="str">
        <f t="shared" si="49"/>
        <v/>
      </c>
      <c r="F300" s="39"/>
      <c r="G300" s="38"/>
      <c r="H300" s="82" t="str">
        <f t="shared" si="51"/>
        <v/>
      </c>
      <c r="I300" s="83" t="str">
        <f t="shared" si="52"/>
        <v/>
      </c>
      <c r="J300" s="61" t="str">
        <f t="shared" si="50"/>
        <v/>
      </c>
    </row>
    <row r="301" spans="2:10">
      <c r="B301" s="29"/>
      <c r="C301" s="30"/>
      <c r="D301" s="31"/>
      <c r="E301" s="53" t="str">
        <f t="shared" si="49"/>
        <v/>
      </c>
      <c r="F301" s="32"/>
      <c r="G301" s="31"/>
      <c r="H301" s="80" t="str">
        <f t="shared" si="51"/>
        <v/>
      </c>
      <c r="I301" s="81" t="str">
        <f t="shared" si="52"/>
        <v/>
      </c>
      <c r="J301" s="58" t="str">
        <f t="shared" si="50"/>
        <v/>
      </c>
    </row>
    <row r="302" spans="2:10">
      <c r="B302" s="36"/>
      <c r="C302" s="37"/>
      <c r="D302" s="38"/>
      <c r="E302" s="54" t="str">
        <f t="shared" si="49"/>
        <v/>
      </c>
      <c r="F302" s="39"/>
      <c r="G302" s="38"/>
      <c r="H302" s="82" t="str">
        <f t="shared" si="51"/>
        <v/>
      </c>
      <c r="I302" s="83" t="str">
        <f t="shared" si="52"/>
        <v/>
      </c>
      <c r="J302" s="61" t="str">
        <f t="shared" si="50"/>
        <v/>
      </c>
    </row>
    <row r="303" spans="2:10">
      <c r="B303" s="29"/>
      <c r="C303" s="30"/>
      <c r="D303" s="31"/>
      <c r="E303" s="53" t="str">
        <f t="shared" si="49"/>
        <v/>
      </c>
      <c r="F303" s="32"/>
      <c r="G303" s="31"/>
      <c r="H303" s="80" t="str">
        <f t="shared" si="51"/>
        <v/>
      </c>
      <c r="I303" s="81" t="str">
        <f t="shared" si="52"/>
        <v/>
      </c>
      <c r="J303" s="58" t="str">
        <f t="shared" si="50"/>
        <v/>
      </c>
    </row>
    <row r="304" spans="2:10">
      <c r="B304" s="36"/>
      <c r="C304" s="37"/>
      <c r="D304" s="38"/>
      <c r="E304" s="54" t="str">
        <f t="shared" si="49"/>
        <v/>
      </c>
      <c r="F304" s="39"/>
      <c r="G304" s="38"/>
      <c r="H304" s="82" t="str">
        <f t="shared" si="51"/>
        <v/>
      </c>
      <c r="I304" s="83" t="str">
        <f t="shared" si="52"/>
        <v/>
      </c>
      <c r="J304" s="61" t="str">
        <f t="shared" si="50"/>
        <v/>
      </c>
    </row>
    <row r="305" spans="2:10">
      <c r="B305" s="29"/>
      <c r="C305" s="30"/>
      <c r="D305" s="31"/>
      <c r="E305" s="53" t="str">
        <f t="shared" si="49"/>
        <v/>
      </c>
      <c r="F305" s="32"/>
      <c r="G305" s="31"/>
      <c r="H305" s="80" t="str">
        <f t="shared" si="51"/>
        <v/>
      </c>
      <c r="I305" s="81" t="str">
        <f t="shared" si="52"/>
        <v/>
      </c>
      <c r="J305" s="58" t="str">
        <f t="shared" si="50"/>
        <v/>
      </c>
    </row>
    <row r="306" spans="2:10">
      <c r="B306" s="36"/>
      <c r="C306" s="37"/>
      <c r="D306" s="38"/>
      <c r="E306" s="54" t="str">
        <f t="shared" si="49"/>
        <v/>
      </c>
      <c r="F306" s="39"/>
      <c r="G306" s="38"/>
      <c r="H306" s="82" t="str">
        <f t="shared" si="51"/>
        <v/>
      </c>
      <c r="I306" s="83" t="str">
        <f t="shared" si="52"/>
        <v/>
      </c>
      <c r="J306" s="61" t="str">
        <f t="shared" si="50"/>
        <v/>
      </c>
    </row>
    <row r="307" spans="2:10">
      <c r="B307" s="29"/>
      <c r="C307" s="30"/>
      <c r="D307" s="31"/>
      <c r="E307" s="53" t="str">
        <f t="shared" si="49"/>
        <v/>
      </c>
      <c r="F307" s="32"/>
      <c r="G307" s="31"/>
      <c r="H307" s="80" t="str">
        <f t="shared" si="51"/>
        <v/>
      </c>
      <c r="I307" s="81" t="str">
        <f t="shared" si="52"/>
        <v/>
      </c>
      <c r="J307" s="58" t="str">
        <f t="shared" si="50"/>
        <v/>
      </c>
    </row>
    <row r="308" spans="2:10">
      <c r="B308" s="36"/>
      <c r="C308" s="37"/>
      <c r="D308" s="38"/>
      <c r="E308" s="54" t="str">
        <f t="shared" si="49"/>
        <v/>
      </c>
      <c r="F308" s="39"/>
      <c r="G308" s="38"/>
      <c r="H308" s="82" t="str">
        <f t="shared" si="51"/>
        <v/>
      </c>
      <c r="I308" s="83" t="str">
        <f t="shared" si="52"/>
        <v/>
      </c>
      <c r="J308" s="61" t="str">
        <f t="shared" si="50"/>
        <v/>
      </c>
    </row>
    <row r="309" spans="2:10">
      <c r="B309" s="29"/>
      <c r="C309" s="30"/>
      <c r="D309" s="31"/>
      <c r="E309" s="53" t="str">
        <f t="shared" si="49"/>
        <v/>
      </c>
      <c r="F309" s="32"/>
      <c r="G309" s="31"/>
      <c r="H309" s="80" t="str">
        <f t="shared" si="51"/>
        <v/>
      </c>
      <c r="I309" s="81" t="str">
        <f t="shared" si="52"/>
        <v/>
      </c>
      <c r="J309" s="58" t="str">
        <f t="shared" si="50"/>
        <v/>
      </c>
    </row>
    <row r="310" spans="2:10">
      <c r="B310" s="36"/>
      <c r="C310" s="37"/>
      <c r="D310" s="38"/>
      <c r="E310" s="54" t="str">
        <f t="shared" si="49"/>
        <v/>
      </c>
      <c r="F310" s="39"/>
      <c r="G310" s="38"/>
      <c r="H310" s="82" t="str">
        <f t="shared" si="51"/>
        <v/>
      </c>
      <c r="I310" s="83" t="str">
        <f t="shared" si="52"/>
        <v/>
      </c>
      <c r="J310" s="61" t="str">
        <f t="shared" si="50"/>
        <v/>
      </c>
    </row>
    <row r="311" spans="2:10">
      <c r="B311" s="29"/>
      <c r="C311" s="30"/>
      <c r="D311" s="31"/>
      <c r="E311" s="53" t="str">
        <f t="shared" si="49"/>
        <v/>
      </c>
      <c r="F311" s="32"/>
      <c r="G311" s="31"/>
      <c r="H311" s="80" t="str">
        <f t="shared" si="51"/>
        <v/>
      </c>
      <c r="I311" s="81" t="str">
        <f t="shared" si="52"/>
        <v/>
      </c>
      <c r="J311" s="58" t="str">
        <f t="shared" si="50"/>
        <v/>
      </c>
    </row>
    <row r="312" spans="2:10">
      <c r="B312" s="36"/>
      <c r="C312" s="37"/>
      <c r="D312" s="38"/>
      <c r="E312" s="54" t="str">
        <f t="shared" si="49"/>
        <v/>
      </c>
      <c r="F312" s="39"/>
      <c r="G312" s="38"/>
      <c r="H312" s="82" t="str">
        <f t="shared" si="51"/>
        <v/>
      </c>
      <c r="I312" s="83" t="str">
        <f t="shared" si="52"/>
        <v/>
      </c>
      <c r="J312" s="61" t="str">
        <f t="shared" si="50"/>
        <v/>
      </c>
    </row>
    <row r="313" spans="2:10">
      <c r="B313" s="29"/>
      <c r="C313" s="30"/>
      <c r="D313" s="31"/>
      <c r="E313" s="53" t="str">
        <f t="shared" si="49"/>
        <v/>
      </c>
      <c r="F313" s="32"/>
      <c r="G313" s="31"/>
      <c r="H313" s="80" t="str">
        <f t="shared" si="51"/>
        <v/>
      </c>
      <c r="I313" s="81" t="str">
        <f t="shared" si="52"/>
        <v/>
      </c>
      <c r="J313" s="58" t="str">
        <f t="shared" si="50"/>
        <v/>
      </c>
    </row>
    <row r="314" spans="2:10">
      <c r="B314" s="36"/>
      <c r="C314" s="37"/>
      <c r="D314" s="38"/>
      <c r="E314" s="54" t="str">
        <f t="shared" si="49"/>
        <v/>
      </c>
      <c r="F314" s="39"/>
      <c r="G314" s="38"/>
      <c r="H314" s="82" t="str">
        <f t="shared" si="51"/>
        <v/>
      </c>
      <c r="I314" s="83" t="str">
        <f t="shared" si="52"/>
        <v/>
      </c>
      <c r="J314" s="61" t="str">
        <f t="shared" si="50"/>
        <v/>
      </c>
    </row>
    <row r="315" spans="2:10">
      <c r="B315" s="29"/>
      <c r="C315" s="30"/>
      <c r="D315" s="31"/>
      <c r="E315" s="53" t="str">
        <f t="shared" si="49"/>
        <v/>
      </c>
      <c r="F315" s="32"/>
      <c r="G315" s="31"/>
      <c r="H315" s="80" t="str">
        <f t="shared" si="51"/>
        <v/>
      </c>
      <c r="I315" s="81" t="str">
        <f t="shared" si="52"/>
        <v/>
      </c>
      <c r="J315" s="58" t="str">
        <f t="shared" si="50"/>
        <v/>
      </c>
    </row>
    <row r="316" spans="2:10">
      <c r="B316" s="36"/>
      <c r="C316" s="37"/>
      <c r="D316" s="38"/>
      <c r="E316" s="54" t="str">
        <f t="shared" si="49"/>
        <v/>
      </c>
      <c r="F316" s="39"/>
      <c r="G316" s="38"/>
      <c r="H316" s="82" t="str">
        <f t="shared" si="51"/>
        <v/>
      </c>
      <c r="I316" s="83" t="str">
        <f t="shared" si="52"/>
        <v/>
      </c>
      <c r="J316" s="61" t="str">
        <f t="shared" si="50"/>
        <v/>
      </c>
    </row>
    <row r="317" spans="2:10">
      <c r="B317" s="29"/>
      <c r="C317" s="30"/>
      <c r="D317" s="31"/>
      <c r="E317" s="53" t="str">
        <f t="shared" si="49"/>
        <v/>
      </c>
      <c r="F317" s="32"/>
      <c r="G317" s="31"/>
      <c r="H317" s="80" t="str">
        <f t="shared" si="51"/>
        <v/>
      </c>
      <c r="I317" s="81" t="str">
        <f t="shared" si="52"/>
        <v/>
      </c>
      <c r="J317" s="58" t="str">
        <f t="shared" si="50"/>
        <v/>
      </c>
    </row>
    <row r="318" spans="2:10">
      <c r="B318" s="36"/>
      <c r="C318" s="37"/>
      <c r="D318" s="38"/>
      <c r="E318" s="54" t="str">
        <f t="shared" si="49"/>
        <v/>
      </c>
      <c r="F318" s="39"/>
      <c r="G318" s="38"/>
      <c r="H318" s="82" t="str">
        <f t="shared" si="51"/>
        <v/>
      </c>
      <c r="I318" s="83" t="str">
        <f t="shared" si="52"/>
        <v/>
      </c>
      <c r="J318" s="61" t="str">
        <f t="shared" si="50"/>
        <v/>
      </c>
    </row>
    <row r="319" spans="2:10">
      <c r="B319" s="29"/>
      <c r="C319" s="30"/>
      <c r="D319" s="31"/>
      <c r="E319" s="53" t="str">
        <f t="shared" si="49"/>
        <v/>
      </c>
      <c r="F319" s="32"/>
      <c r="G319" s="31"/>
      <c r="H319" s="80" t="str">
        <f t="shared" si="51"/>
        <v/>
      </c>
      <c r="I319" s="81" t="str">
        <f t="shared" si="52"/>
        <v/>
      </c>
      <c r="J319" s="58" t="str">
        <f t="shared" si="50"/>
        <v/>
      </c>
    </row>
    <row r="320" spans="2:10">
      <c r="B320" s="36"/>
      <c r="C320" s="37"/>
      <c r="D320" s="38"/>
      <c r="E320" s="54" t="str">
        <f t="shared" si="49"/>
        <v/>
      </c>
      <c r="F320" s="39"/>
      <c r="G320" s="38"/>
      <c r="H320" s="82" t="str">
        <f t="shared" si="51"/>
        <v/>
      </c>
      <c r="I320" s="83" t="str">
        <f t="shared" si="52"/>
        <v/>
      </c>
      <c r="J320" s="61" t="str">
        <f t="shared" si="50"/>
        <v/>
      </c>
    </row>
    <row r="321" spans="2:10">
      <c r="B321" s="29"/>
      <c r="C321" s="30"/>
      <c r="D321" s="31"/>
      <c r="E321" s="53" t="str">
        <f t="shared" si="49"/>
        <v/>
      </c>
      <c r="F321" s="32"/>
      <c r="G321" s="31"/>
      <c r="H321" s="80" t="str">
        <f t="shared" si="51"/>
        <v/>
      </c>
      <c r="I321" s="81" t="str">
        <f t="shared" si="52"/>
        <v/>
      </c>
      <c r="J321" s="58" t="str">
        <f t="shared" si="50"/>
        <v/>
      </c>
    </row>
    <row r="322" spans="2:10">
      <c r="B322" s="36"/>
      <c r="C322" s="37"/>
      <c r="D322" s="38"/>
      <c r="E322" s="54" t="str">
        <f t="shared" si="49"/>
        <v/>
      </c>
      <c r="F322" s="39"/>
      <c r="G322" s="38"/>
      <c r="H322" s="82" t="str">
        <f t="shared" si="51"/>
        <v/>
      </c>
      <c r="I322" s="83" t="str">
        <f t="shared" si="52"/>
        <v/>
      </c>
      <c r="J322" s="61" t="str">
        <f t="shared" si="50"/>
        <v/>
      </c>
    </row>
    <row r="323" spans="2:10">
      <c r="B323" s="29"/>
      <c r="C323" s="30"/>
      <c r="D323" s="31"/>
      <c r="E323" s="53" t="str">
        <f t="shared" ref="E323:E386" si="53">IFERROR(VLOOKUP(D323,AM:AN,2,FALSE),"")</f>
        <v/>
      </c>
      <c r="F323" s="32"/>
      <c r="G323" s="31"/>
      <c r="H323" s="80" t="str">
        <f t="shared" si="51"/>
        <v/>
      </c>
      <c r="I323" s="81" t="str">
        <f t="shared" si="52"/>
        <v/>
      </c>
      <c r="J323" s="58" t="str">
        <f t="shared" ref="J323:J386" si="54">IFERROR(VLOOKUP(H323,AA:AB,2,FALSE),"")</f>
        <v/>
      </c>
    </row>
    <row r="324" spans="2:10">
      <c r="B324" s="36"/>
      <c r="C324" s="37"/>
      <c r="D324" s="38"/>
      <c r="E324" s="54" t="str">
        <f t="shared" si="53"/>
        <v/>
      </c>
      <c r="F324" s="39"/>
      <c r="G324" s="38"/>
      <c r="H324" s="82" t="str">
        <f t="shared" si="51"/>
        <v/>
      </c>
      <c r="I324" s="83" t="str">
        <f t="shared" si="52"/>
        <v/>
      </c>
      <c r="J324" s="61" t="str">
        <f t="shared" si="54"/>
        <v/>
      </c>
    </row>
    <row r="325" spans="2:10">
      <c r="B325" s="29"/>
      <c r="C325" s="30"/>
      <c r="D325" s="31"/>
      <c r="E325" s="53" t="str">
        <f t="shared" si="53"/>
        <v/>
      </c>
      <c r="F325" s="32"/>
      <c r="G325" s="31"/>
      <c r="H325" s="80" t="str">
        <f t="shared" si="51"/>
        <v/>
      </c>
      <c r="I325" s="81" t="str">
        <f t="shared" si="52"/>
        <v/>
      </c>
      <c r="J325" s="58" t="str">
        <f t="shared" si="54"/>
        <v/>
      </c>
    </row>
    <row r="326" spans="2:10">
      <c r="B326" s="36"/>
      <c r="C326" s="37"/>
      <c r="D326" s="38"/>
      <c r="E326" s="54" t="str">
        <f t="shared" si="53"/>
        <v/>
      </c>
      <c r="F326" s="39"/>
      <c r="G326" s="38"/>
      <c r="H326" s="82" t="str">
        <f t="shared" si="51"/>
        <v/>
      </c>
      <c r="I326" s="83" t="str">
        <f t="shared" si="52"/>
        <v/>
      </c>
      <c r="J326" s="61" t="str">
        <f t="shared" si="54"/>
        <v/>
      </c>
    </row>
    <row r="327" spans="2:10">
      <c r="B327" s="29"/>
      <c r="C327" s="30"/>
      <c r="D327" s="31"/>
      <c r="E327" s="53" t="str">
        <f t="shared" si="53"/>
        <v/>
      </c>
      <c r="F327" s="32"/>
      <c r="G327" s="31"/>
      <c r="H327" s="80" t="str">
        <f t="shared" si="51"/>
        <v/>
      </c>
      <c r="I327" s="81" t="str">
        <f t="shared" si="52"/>
        <v/>
      </c>
      <c r="J327" s="58" t="str">
        <f t="shared" si="54"/>
        <v/>
      </c>
    </row>
    <row r="328" spans="2:10">
      <c r="B328" s="36"/>
      <c r="C328" s="37"/>
      <c r="D328" s="38"/>
      <c r="E328" s="54" t="str">
        <f t="shared" si="53"/>
        <v/>
      </c>
      <c r="F328" s="39"/>
      <c r="G328" s="38"/>
      <c r="H328" s="82" t="str">
        <f t="shared" si="51"/>
        <v/>
      </c>
      <c r="I328" s="83" t="str">
        <f t="shared" si="52"/>
        <v/>
      </c>
      <c r="J328" s="61" t="str">
        <f t="shared" si="54"/>
        <v/>
      </c>
    </row>
    <row r="329" spans="2:10">
      <c r="B329" s="29"/>
      <c r="C329" s="30"/>
      <c r="D329" s="31"/>
      <c r="E329" s="53" t="str">
        <f t="shared" si="53"/>
        <v/>
      </c>
      <c r="F329" s="32"/>
      <c r="G329" s="31"/>
      <c r="H329" s="80" t="str">
        <f t="shared" si="51"/>
        <v/>
      </c>
      <c r="I329" s="81" t="str">
        <f t="shared" si="52"/>
        <v/>
      </c>
      <c r="J329" s="58" t="str">
        <f t="shared" si="54"/>
        <v/>
      </c>
    </row>
    <row r="330" spans="2:10">
      <c r="B330" s="36"/>
      <c r="C330" s="37"/>
      <c r="D330" s="38"/>
      <c r="E330" s="54" t="str">
        <f t="shared" si="53"/>
        <v/>
      </c>
      <c r="F330" s="39"/>
      <c r="G330" s="38"/>
      <c r="H330" s="82" t="str">
        <f t="shared" si="51"/>
        <v/>
      </c>
      <c r="I330" s="83" t="str">
        <f t="shared" si="52"/>
        <v/>
      </c>
      <c r="J330" s="61" t="str">
        <f t="shared" si="54"/>
        <v/>
      </c>
    </row>
    <row r="331" spans="2:10">
      <c r="B331" s="29"/>
      <c r="C331" s="30"/>
      <c r="D331" s="31"/>
      <c r="E331" s="53" t="str">
        <f t="shared" si="53"/>
        <v/>
      </c>
      <c r="F331" s="32"/>
      <c r="G331" s="31"/>
      <c r="H331" s="80" t="str">
        <f t="shared" si="51"/>
        <v/>
      </c>
      <c r="I331" s="81" t="str">
        <f t="shared" si="52"/>
        <v/>
      </c>
      <c r="J331" s="58" t="str">
        <f t="shared" si="54"/>
        <v/>
      </c>
    </row>
    <row r="332" spans="2:10">
      <c r="B332" s="36"/>
      <c r="C332" s="37"/>
      <c r="D332" s="38"/>
      <c r="E332" s="54" t="str">
        <f t="shared" si="53"/>
        <v/>
      </c>
      <c r="F332" s="39"/>
      <c r="G332" s="38"/>
      <c r="H332" s="82" t="str">
        <f t="shared" si="51"/>
        <v/>
      </c>
      <c r="I332" s="83" t="str">
        <f t="shared" si="52"/>
        <v/>
      </c>
      <c r="J332" s="61" t="str">
        <f t="shared" si="54"/>
        <v/>
      </c>
    </row>
    <row r="333" spans="2:10">
      <c r="B333" s="29"/>
      <c r="C333" s="30"/>
      <c r="D333" s="31"/>
      <c r="E333" s="53" t="str">
        <f t="shared" si="53"/>
        <v/>
      </c>
      <c r="F333" s="32"/>
      <c r="G333" s="31"/>
      <c r="H333" s="80" t="str">
        <f t="shared" si="51"/>
        <v/>
      </c>
      <c r="I333" s="81" t="str">
        <f t="shared" si="52"/>
        <v/>
      </c>
      <c r="J333" s="58" t="str">
        <f t="shared" si="54"/>
        <v/>
      </c>
    </row>
    <row r="334" spans="2:10">
      <c r="B334" s="36"/>
      <c r="C334" s="37"/>
      <c r="D334" s="38"/>
      <c r="E334" s="54" t="str">
        <f t="shared" si="53"/>
        <v/>
      </c>
      <c r="F334" s="39"/>
      <c r="G334" s="38"/>
      <c r="H334" s="82" t="str">
        <f t="shared" si="51"/>
        <v/>
      </c>
      <c r="I334" s="83" t="str">
        <f t="shared" si="52"/>
        <v/>
      </c>
      <c r="J334" s="61" t="str">
        <f t="shared" si="54"/>
        <v/>
      </c>
    </row>
    <row r="335" spans="2:10">
      <c r="B335" s="29"/>
      <c r="C335" s="30"/>
      <c r="D335" s="31"/>
      <c r="E335" s="53" t="str">
        <f t="shared" si="53"/>
        <v/>
      </c>
      <c r="F335" s="32"/>
      <c r="G335" s="31"/>
      <c r="H335" s="80" t="str">
        <f t="shared" si="51"/>
        <v/>
      </c>
      <c r="I335" s="81" t="str">
        <f t="shared" si="52"/>
        <v/>
      </c>
      <c r="J335" s="58" t="str">
        <f t="shared" si="54"/>
        <v/>
      </c>
    </row>
    <row r="336" spans="2:10">
      <c r="B336" s="36"/>
      <c r="C336" s="37"/>
      <c r="D336" s="38"/>
      <c r="E336" s="54" t="str">
        <f t="shared" si="53"/>
        <v/>
      </c>
      <c r="F336" s="39"/>
      <c r="G336" s="38"/>
      <c r="H336" s="82" t="str">
        <f t="shared" si="51"/>
        <v/>
      </c>
      <c r="I336" s="83" t="str">
        <f t="shared" si="52"/>
        <v/>
      </c>
      <c r="J336" s="61" t="str">
        <f t="shared" si="54"/>
        <v/>
      </c>
    </row>
    <row r="337" spans="2:10">
      <c r="B337" s="29"/>
      <c r="C337" s="30"/>
      <c r="D337" s="31"/>
      <c r="E337" s="53" t="str">
        <f t="shared" si="53"/>
        <v/>
      </c>
      <c r="F337" s="32"/>
      <c r="G337" s="31"/>
      <c r="H337" s="80" t="str">
        <f t="shared" si="51"/>
        <v/>
      </c>
      <c r="I337" s="81" t="str">
        <f t="shared" si="52"/>
        <v/>
      </c>
      <c r="J337" s="58" t="str">
        <f t="shared" si="54"/>
        <v/>
      </c>
    </row>
    <row r="338" spans="2:10">
      <c r="B338" s="36"/>
      <c r="C338" s="37"/>
      <c r="D338" s="38"/>
      <c r="E338" s="54" t="str">
        <f t="shared" si="53"/>
        <v/>
      </c>
      <c r="F338" s="39"/>
      <c r="G338" s="38"/>
      <c r="H338" s="82" t="str">
        <f t="shared" si="51"/>
        <v/>
      </c>
      <c r="I338" s="83" t="str">
        <f t="shared" si="52"/>
        <v/>
      </c>
      <c r="J338" s="61" t="str">
        <f t="shared" si="54"/>
        <v/>
      </c>
    </row>
    <row r="339" spans="2:10">
      <c r="B339" s="29"/>
      <c r="C339" s="30"/>
      <c r="D339" s="31"/>
      <c r="E339" s="53" t="str">
        <f t="shared" si="53"/>
        <v/>
      </c>
      <c r="F339" s="32"/>
      <c r="G339" s="31"/>
      <c r="H339" s="80" t="str">
        <f t="shared" si="51"/>
        <v/>
      </c>
      <c r="I339" s="81" t="str">
        <f t="shared" si="52"/>
        <v/>
      </c>
      <c r="J339" s="58" t="str">
        <f t="shared" si="54"/>
        <v/>
      </c>
    </row>
    <row r="340" spans="2:10">
      <c r="B340" s="36"/>
      <c r="C340" s="37"/>
      <c r="D340" s="38"/>
      <c r="E340" s="54" t="str">
        <f t="shared" si="53"/>
        <v/>
      </c>
      <c r="F340" s="39"/>
      <c r="G340" s="38"/>
      <c r="H340" s="82" t="str">
        <f t="shared" si="51"/>
        <v/>
      </c>
      <c r="I340" s="83" t="str">
        <f t="shared" si="52"/>
        <v/>
      </c>
      <c r="J340" s="61" t="str">
        <f t="shared" si="54"/>
        <v/>
      </c>
    </row>
    <row r="341" spans="2:10">
      <c r="B341" s="29"/>
      <c r="C341" s="30"/>
      <c r="D341" s="31"/>
      <c r="E341" s="53" t="str">
        <f t="shared" si="53"/>
        <v/>
      </c>
      <c r="F341" s="32"/>
      <c r="G341" s="31"/>
      <c r="H341" s="80" t="str">
        <f t="shared" si="51"/>
        <v/>
      </c>
      <c r="I341" s="81" t="str">
        <f t="shared" si="52"/>
        <v/>
      </c>
      <c r="J341" s="58" t="str">
        <f t="shared" si="54"/>
        <v/>
      </c>
    </row>
    <row r="342" spans="2:10">
      <c r="B342" s="36"/>
      <c r="C342" s="37"/>
      <c r="D342" s="38"/>
      <c r="E342" s="54" t="str">
        <f t="shared" si="53"/>
        <v/>
      </c>
      <c r="F342" s="39"/>
      <c r="G342" s="38"/>
      <c r="H342" s="82" t="str">
        <f t="shared" si="51"/>
        <v/>
      </c>
      <c r="I342" s="83" t="str">
        <f t="shared" si="52"/>
        <v/>
      </c>
      <c r="J342" s="61" t="str">
        <f t="shared" si="54"/>
        <v/>
      </c>
    </row>
    <row r="343" spans="2:10">
      <c r="B343" s="29"/>
      <c r="C343" s="30"/>
      <c r="D343" s="31"/>
      <c r="E343" s="53" t="str">
        <f t="shared" si="53"/>
        <v/>
      </c>
      <c r="F343" s="32"/>
      <c r="G343" s="31"/>
      <c r="H343" s="80" t="str">
        <f t="shared" si="51"/>
        <v/>
      </c>
      <c r="I343" s="81" t="str">
        <f t="shared" si="52"/>
        <v/>
      </c>
      <c r="J343" s="58" t="str">
        <f t="shared" si="54"/>
        <v/>
      </c>
    </row>
    <row r="344" spans="2:10">
      <c r="B344" s="36"/>
      <c r="C344" s="37"/>
      <c r="D344" s="38"/>
      <c r="E344" s="54" t="str">
        <f t="shared" si="53"/>
        <v/>
      </c>
      <c r="F344" s="39"/>
      <c r="G344" s="38"/>
      <c r="H344" s="82" t="str">
        <f t="shared" si="51"/>
        <v/>
      </c>
      <c r="I344" s="83" t="str">
        <f t="shared" si="52"/>
        <v/>
      </c>
      <c r="J344" s="61" t="str">
        <f t="shared" si="54"/>
        <v/>
      </c>
    </row>
    <row r="345" spans="2:10">
      <c r="B345" s="29"/>
      <c r="C345" s="30"/>
      <c r="D345" s="31"/>
      <c r="E345" s="53" t="str">
        <f t="shared" si="53"/>
        <v/>
      </c>
      <c r="F345" s="32"/>
      <c r="G345" s="31"/>
      <c r="H345" s="80" t="str">
        <f t="shared" si="51"/>
        <v/>
      </c>
      <c r="I345" s="81" t="str">
        <f t="shared" si="52"/>
        <v/>
      </c>
      <c r="J345" s="58" t="str">
        <f t="shared" si="54"/>
        <v/>
      </c>
    </row>
    <row r="346" spans="2:10">
      <c r="B346" s="36"/>
      <c r="C346" s="37"/>
      <c r="D346" s="38"/>
      <c r="E346" s="54" t="str">
        <f t="shared" si="53"/>
        <v/>
      </c>
      <c r="F346" s="39"/>
      <c r="G346" s="38"/>
      <c r="H346" s="82" t="str">
        <f t="shared" ref="H346:H409" si="55">IF(G346&lt;&gt;"",MONTH(G346),"")</f>
        <v/>
      </c>
      <c r="I346" s="83" t="str">
        <f t="shared" ref="I346:I409" si="56">IF(G346&lt;&gt;"",YEAR(G346),"")</f>
        <v/>
      </c>
      <c r="J346" s="61" t="str">
        <f t="shared" si="54"/>
        <v/>
      </c>
    </row>
    <row r="347" spans="2:10">
      <c r="B347" s="29"/>
      <c r="C347" s="30"/>
      <c r="D347" s="31"/>
      <c r="E347" s="53" t="str">
        <f t="shared" si="53"/>
        <v/>
      </c>
      <c r="F347" s="32"/>
      <c r="G347" s="31"/>
      <c r="H347" s="80" t="str">
        <f t="shared" si="55"/>
        <v/>
      </c>
      <c r="I347" s="81" t="str">
        <f t="shared" si="56"/>
        <v/>
      </c>
      <c r="J347" s="58" t="str">
        <f t="shared" si="54"/>
        <v/>
      </c>
    </row>
    <row r="348" spans="2:10">
      <c r="B348" s="36"/>
      <c r="C348" s="37"/>
      <c r="D348" s="38"/>
      <c r="E348" s="54" t="str">
        <f t="shared" si="53"/>
        <v/>
      </c>
      <c r="F348" s="39"/>
      <c r="G348" s="38"/>
      <c r="H348" s="82" t="str">
        <f t="shared" si="55"/>
        <v/>
      </c>
      <c r="I348" s="83" t="str">
        <f t="shared" si="56"/>
        <v/>
      </c>
      <c r="J348" s="61" t="str">
        <f t="shared" si="54"/>
        <v/>
      </c>
    </row>
    <row r="349" spans="2:10">
      <c r="B349" s="29"/>
      <c r="C349" s="30"/>
      <c r="D349" s="31"/>
      <c r="E349" s="53" t="str">
        <f t="shared" si="53"/>
        <v/>
      </c>
      <c r="F349" s="32"/>
      <c r="G349" s="31"/>
      <c r="H349" s="80" t="str">
        <f t="shared" si="55"/>
        <v/>
      </c>
      <c r="I349" s="81" t="str">
        <f t="shared" si="56"/>
        <v/>
      </c>
      <c r="J349" s="58" t="str">
        <f t="shared" si="54"/>
        <v/>
      </c>
    </row>
    <row r="350" spans="2:10">
      <c r="B350" s="36"/>
      <c r="C350" s="37"/>
      <c r="D350" s="38"/>
      <c r="E350" s="54" t="str">
        <f t="shared" si="53"/>
        <v/>
      </c>
      <c r="F350" s="39"/>
      <c r="G350" s="38"/>
      <c r="H350" s="82" t="str">
        <f t="shared" si="55"/>
        <v/>
      </c>
      <c r="I350" s="83" t="str">
        <f t="shared" si="56"/>
        <v/>
      </c>
      <c r="J350" s="61" t="str">
        <f t="shared" si="54"/>
        <v/>
      </c>
    </row>
    <row r="351" spans="2:10">
      <c r="B351" s="29"/>
      <c r="C351" s="30"/>
      <c r="D351" s="31"/>
      <c r="E351" s="53" t="str">
        <f t="shared" si="53"/>
        <v/>
      </c>
      <c r="F351" s="32"/>
      <c r="G351" s="31"/>
      <c r="H351" s="80" t="str">
        <f t="shared" si="55"/>
        <v/>
      </c>
      <c r="I351" s="81" t="str">
        <f t="shared" si="56"/>
        <v/>
      </c>
      <c r="J351" s="58" t="str">
        <f t="shared" si="54"/>
        <v/>
      </c>
    </row>
    <row r="352" spans="2:10">
      <c r="B352" s="36"/>
      <c r="C352" s="37"/>
      <c r="D352" s="38"/>
      <c r="E352" s="54" t="str">
        <f t="shared" si="53"/>
        <v/>
      </c>
      <c r="F352" s="39"/>
      <c r="G352" s="38"/>
      <c r="H352" s="82" t="str">
        <f t="shared" si="55"/>
        <v/>
      </c>
      <c r="I352" s="83" t="str">
        <f t="shared" si="56"/>
        <v/>
      </c>
      <c r="J352" s="61" t="str">
        <f t="shared" si="54"/>
        <v/>
      </c>
    </row>
    <row r="353" spans="2:10">
      <c r="B353" s="29"/>
      <c r="C353" s="30"/>
      <c r="D353" s="31"/>
      <c r="E353" s="53" t="str">
        <f t="shared" si="53"/>
        <v/>
      </c>
      <c r="F353" s="32"/>
      <c r="G353" s="31"/>
      <c r="H353" s="80" t="str">
        <f t="shared" si="55"/>
        <v/>
      </c>
      <c r="I353" s="81" t="str">
        <f t="shared" si="56"/>
        <v/>
      </c>
      <c r="J353" s="58" t="str">
        <f t="shared" si="54"/>
        <v/>
      </c>
    </row>
    <row r="354" spans="2:10">
      <c r="B354" s="36"/>
      <c r="C354" s="37"/>
      <c r="D354" s="38"/>
      <c r="E354" s="54" t="str">
        <f t="shared" si="53"/>
        <v/>
      </c>
      <c r="F354" s="39"/>
      <c r="G354" s="38"/>
      <c r="H354" s="82" t="str">
        <f t="shared" si="55"/>
        <v/>
      </c>
      <c r="I354" s="83" t="str">
        <f t="shared" si="56"/>
        <v/>
      </c>
      <c r="J354" s="61" t="str">
        <f t="shared" si="54"/>
        <v/>
      </c>
    </row>
    <row r="355" spans="2:10">
      <c r="B355" s="29"/>
      <c r="C355" s="30"/>
      <c r="D355" s="31"/>
      <c r="E355" s="53" t="str">
        <f t="shared" si="53"/>
        <v/>
      </c>
      <c r="F355" s="32"/>
      <c r="G355" s="31"/>
      <c r="H355" s="80" t="str">
        <f t="shared" si="55"/>
        <v/>
      </c>
      <c r="I355" s="81" t="str">
        <f t="shared" si="56"/>
        <v/>
      </c>
      <c r="J355" s="58" t="str">
        <f t="shared" si="54"/>
        <v/>
      </c>
    </row>
    <row r="356" spans="2:10">
      <c r="B356" s="36"/>
      <c r="C356" s="37"/>
      <c r="D356" s="38"/>
      <c r="E356" s="54" t="str">
        <f t="shared" si="53"/>
        <v/>
      </c>
      <c r="F356" s="39"/>
      <c r="G356" s="38"/>
      <c r="H356" s="82" t="str">
        <f t="shared" si="55"/>
        <v/>
      </c>
      <c r="I356" s="83" t="str">
        <f t="shared" si="56"/>
        <v/>
      </c>
      <c r="J356" s="61" t="str">
        <f t="shared" si="54"/>
        <v/>
      </c>
    </row>
    <row r="357" spans="2:10">
      <c r="B357" s="29"/>
      <c r="C357" s="30"/>
      <c r="D357" s="31"/>
      <c r="E357" s="53" t="str">
        <f t="shared" si="53"/>
        <v/>
      </c>
      <c r="F357" s="32"/>
      <c r="G357" s="31"/>
      <c r="H357" s="80" t="str">
        <f t="shared" si="55"/>
        <v/>
      </c>
      <c r="I357" s="81" t="str">
        <f t="shared" si="56"/>
        <v/>
      </c>
      <c r="J357" s="58" t="str">
        <f t="shared" si="54"/>
        <v/>
      </c>
    </row>
    <row r="358" spans="2:10">
      <c r="B358" s="36"/>
      <c r="C358" s="37"/>
      <c r="D358" s="38"/>
      <c r="E358" s="54" t="str">
        <f t="shared" si="53"/>
        <v/>
      </c>
      <c r="F358" s="39"/>
      <c r="G358" s="38"/>
      <c r="H358" s="82" t="str">
        <f t="shared" si="55"/>
        <v/>
      </c>
      <c r="I358" s="83" t="str">
        <f t="shared" si="56"/>
        <v/>
      </c>
      <c r="J358" s="61" t="str">
        <f t="shared" si="54"/>
        <v/>
      </c>
    </row>
    <row r="359" spans="2:10">
      <c r="B359" s="29"/>
      <c r="C359" s="30"/>
      <c r="D359" s="31"/>
      <c r="E359" s="53" t="str">
        <f t="shared" si="53"/>
        <v/>
      </c>
      <c r="F359" s="32"/>
      <c r="G359" s="31"/>
      <c r="H359" s="80" t="str">
        <f t="shared" si="55"/>
        <v/>
      </c>
      <c r="I359" s="81" t="str">
        <f t="shared" si="56"/>
        <v/>
      </c>
      <c r="J359" s="58" t="str">
        <f t="shared" si="54"/>
        <v/>
      </c>
    </row>
    <row r="360" spans="2:10">
      <c r="B360" s="36"/>
      <c r="C360" s="37"/>
      <c r="D360" s="38"/>
      <c r="E360" s="54" t="str">
        <f t="shared" si="53"/>
        <v/>
      </c>
      <c r="F360" s="39"/>
      <c r="G360" s="38"/>
      <c r="H360" s="82" t="str">
        <f t="shared" si="55"/>
        <v/>
      </c>
      <c r="I360" s="83" t="str">
        <f t="shared" si="56"/>
        <v/>
      </c>
      <c r="J360" s="61" t="str">
        <f t="shared" si="54"/>
        <v/>
      </c>
    </row>
    <row r="361" spans="2:10">
      <c r="B361" s="29"/>
      <c r="C361" s="30"/>
      <c r="D361" s="31"/>
      <c r="E361" s="53" t="str">
        <f t="shared" si="53"/>
        <v/>
      </c>
      <c r="F361" s="32"/>
      <c r="G361" s="31"/>
      <c r="H361" s="80" t="str">
        <f t="shared" si="55"/>
        <v/>
      </c>
      <c r="I361" s="81" t="str">
        <f t="shared" si="56"/>
        <v/>
      </c>
      <c r="J361" s="58" t="str">
        <f t="shared" si="54"/>
        <v/>
      </c>
    </row>
    <row r="362" spans="2:10">
      <c r="B362" s="36"/>
      <c r="C362" s="37"/>
      <c r="D362" s="38"/>
      <c r="E362" s="54" t="str">
        <f t="shared" si="53"/>
        <v/>
      </c>
      <c r="F362" s="39"/>
      <c r="G362" s="38"/>
      <c r="H362" s="82" t="str">
        <f t="shared" si="55"/>
        <v/>
      </c>
      <c r="I362" s="83" t="str">
        <f t="shared" si="56"/>
        <v/>
      </c>
      <c r="J362" s="61" t="str">
        <f t="shared" si="54"/>
        <v/>
      </c>
    </row>
    <row r="363" spans="2:10">
      <c r="B363" s="29"/>
      <c r="C363" s="30"/>
      <c r="D363" s="31"/>
      <c r="E363" s="53" t="str">
        <f t="shared" si="53"/>
        <v/>
      </c>
      <c r="F363" s="32"/>
      <c r="G363" s="31"/>
      <c r="H363" s="80" t="str">
        <f t="shared" si="55"/>
        <v/>
      </c>
      <c r="I363" s="81" t="str">
        <f t="shared" si="56"/>
        <v/>
      </c>
      <c r="J363" s="58" t="str">
        <f t="shared" si="54"/>
        <v/>
      </c>
    </row>
    <row r="364" spans="2:10">
      <c r="B364" s="36"/>
      <c r="C364" s="37"/>
      <c r="D364" s="38"/>
      <c r="E364" s="54" t="str">
        <f t="shared" si="53"/>
        <v/>
      </c>
      <c r="F364" s="39"/>
      <c r="G364" s="38"/>
      <c r="H364" s="82" t="str">
        <f t="shared" si="55"/>
        <v/>
      </c>
      <c r="I364" s="83" t="str">
        <f t="shared" si="56"/>
        <v/>
      </c>
      <c r="J364" s="61" t="str">
        <f t="shared" si="54"/>
        <v/>
      </c>
    </row>
    <row r="365" spans="2:10">
      <c r="B365" s="29"/>
      <c r="C365" s="30"/>
      <c r="D365" s="31"/>
      <c r="E365" s="53" t="str">
        <f t="shared" si="53"/>
        <v/>
      </c>
      <c r="F365" s="32"/>
      <c r="G365" s="31"/>
      <c r="H365" s="80" t="str">
        <f t="shared" si="55"/>
        <v/>
      </c>
      <c r="I365" s="81" t="str">
        <f t="shared" si="56"/>
        <v/>
      </c>
      <c r="J365" s="58" t="str">
        <f t="shared" si="54"/>
        <v/>
      </c>
    </row>
    <row r="366" spans="2:10">
      <c r="B366" s="36"/>
      <c r="C366" s="37"/>
      <c r="D366" s="38"/>
      <c r="E366" s="54" t="str">
        <f t="shared" si="53"/>
        <v/>
      </c>
      <c r="F366" s="39"/>
      <c r="G366" s="38"/>
      <c r="H366" s="82" t="str">
        <f t="shared" si="55"/>
        <v/>
      </c>
      <c r="I366" s="83" t="str">
        <f t="shared" si="56"/>
        <v/>
      </c>
      <c r="J366" s="61" t="str">
        <f t="shared" si="54"/>
        <v/>
      </c>
    </row>
    <row r="367" spans="2:10">
      <c r="B367" s="29"/>
      <c r="C367" s="30"/>
      <c r="D367" s="31"/>
      <c r="E367" s="53" t="str">
        <f t="shared" si="53"/>
        <v/>
      </c>
      <c r="F367" s="32"/>
      <c r="G367" s="31"/>
      <c r="H367" s="80" t="str">
        <f t="shared" si="55"/>
        <v/>
      </c>
      <c r="I367" s="81" t="str">
        <f t="shared" si="56"/>
        <v/>
      </c>
      <c r="J367" s="58" t="str">
        <f t="shared" si="54"/>
        <v/>
      </c>
    </row>
    <row r="368" spans="2:10">
      <c r="B368" s="36"/>
      <c r="C368" s="37"/>
      <c r="D368" s="38"/>
      <c r="E368" s="54" t="str">
        <f t="shared" si="53"/>
        <v/>
      </c>
      <c r="F368" s="39"/>
      <c r="G368" s="38"/>
      <c r="H368" s="82" t="str">
        <f t="shared" si="55"/>
        <v/>
      </c>
      <c r="I368" s="83" t="str">
        <f t="shared" si="56"/>
        <v/>
      </c>
      <c r="J368" s="61" t="str">
        <f t="shared" si="54"/>
        <v/>
      </c>
    </row>
    <row r="369" spans="2:10">
      <c r="B369" s="29"/>
      <c r="C369" s="30"/>
      <c r="D369" s="31"/>
      <c r="E369" s="53" t="str">
        <f t="shared" si="53"/>
        <v/>
      </c>
      <c r="F369" s="32"/>
      <c r="G369" s="31"/>
      <c r="H369" s="80" t="str">
        <f t="shared" si="55"/>
        <v/>
      </c>
      <c r="I369" s="81" t="str">
        <f t="shared" si="56"/>
        <v/>
      </c>
      <c r="J369" s="58" t="str">
        <f t="shared" si="54"/>
        <v/>
      </c>
    </row>
    <row r="370" spans="2:10">
      <c r="B370" s="36"/>
      <c r="C370" s="37"/>
      <c r="D370" s="38"/>
      <c r="E370" s="54" t="str">
        <f t="shared" si="53"/>
        <v/>
      </c>
      <c r="F370" s="39"/>
      <c r="G370" s="38"/>
      <c r="H370" s="82" t="str">
        <f t="shared" si="55"/>
        <v/>
      </c>
      <c r="I370" s="83" t="str">
        <f t="shared" si="56"/>
        <v/>
      </c>
      <c r="J370" s="61" t="str">
        <f t="shared" si="54"/>
        <v/>
      </c>
    </row>
    <row r="371" spans="2:10">
      <c r="B371" s="29"/>
      <c r="C371" s="30"/>
      <c r="D371" s="31"/>
      <c r="E371" s="53" t="str">
        <f t="shared" si="53"/>
        <v/>
      </c>
      <c r="F371" s="32"/>
      <c r="G371" s="31"/>
      <c r="H371" s="80" t="str">
        <f t="shared" si="55"/>
        <v/>
      </c>
      <c r="I371" s="81" t="str">
        <f t="shared" si="56"/>
        <v/>
      </c>
      <c r="J371" s="58" t="str">
        <f t="shared" si="54"/>
        <v/>
      </c>
    </row>
    <row r="372" spans="2:10">
      <c r="B372" s="36"/>
      <c r="C372" s="37"/>
      <c r="D372" s="38"/>
      <c r="E372" s="54" t="str">
        <f t="shared" si="53"/>
        <v/>
      </c>
      <c r="F372" s="39"/>
      <c r="G372" s="38"/>
      <c r="H372" s="82" t="str">
        <f t="shared" si="55"/>
        <v/>
      </c>
      <c r="I372" s="83" t="str">
        <f t="shared" si="56"/>
        <v/>
      </c>
      <c r="J372" s="61" t="str">
        <f t="shared" si="54"/>
        <v/>
      </c>
    </row>
    <row r="373" spans="2:10">
      <c r="B373" s="29"/>
      <c r="C373" s="30"/>
      <c r="D373" s="31"/>
      <c r="E373" s="53" t="str">
        <f t="shared" si="53"/>
        <v/>
      </c>
      <c r="F373" s="32"/>
      <c r="G373" s="31"/>
      <c r="H373" s="80" t="str">
        <f t="shared" si="55"/>
        <v/>
      </c>
      <c r="I373" s="81" t="str">
        <f t="shared" si="56"/>
        <v/>
      </c>
      <c r="J373" s="58" t="str">
        <f t="shared" si="54"/>
        <v/>
      </c>
    </row>
    <row r="374" spans="2:10">
      <c r="B374" s="36"/>
      <c r="C374" s="37"/>
      <c r="D374" s="38"/>
      <c r="E374" s="54" t="str">
        <f t="shared" si="53"/>
        <v/>
      </c>
      <c r="F374" s="39"/>
      <c r="G374" s="38"/>
      <c r="H374" s="82" t="str">
        <f t="shared" si="55"/>
        <v/>
      </c>
      <c r="I374" s="83" t="str">
        <f t="shared" si="56"/>
        <v/>
      </c>
      <c r="J374" s="61" t="str">
        <f t="shared" si="54"/>
        <v/>
      </c>
    </row>
    <row r="375" spans="2:10">
      <c r="B375" s="29"/>
      <c r="C375" s="30"/>
      <c r="D375" s="31"/>
      <c r="E375" s="53" t="str">
        <f t="shared" si="53"/>
        <v/>
      </c>
      <c r="F375" s="32"/>
      <c r="G375" s="31"/>
      <c r="H375" s="80" t="str">
        <f t="shared" si="55"/>
        <v/>
      </c>
      <c r="I375" s="81" t="str">
        <f t="shared" si="56"/>
        <v/>
      </c>
      <c r="J375" s="58" t="str">
        <f t="shared" si="54"/>
        <v/>
      </c>
    </row>
    <row r="376" spans="2:10">
      <c r="B376" s="36"/>
      <c r="C376" s="37"/>
      <c r="D376" s="38"/>
      <c r="E376" s="54" t="str">
        <f t="shared" si="53"/>
        <v/>
      </c>
      <c r="F376" s="39"/>
      <c r="G376" s="38"/>
      <c r="H376" s="82" t="str">
        <f t="shared" si="55"/>
        <v/>
      </c>
      <c r="I376" s="83" t="str">
        <f t="shared" si="56"/>
        <v/>
      </c>
      <c r="J376" s="61" t="str">
        <f t="shared" si="54"/>
        <v/>
      </c>
    </row>
    <row r="377" spans="2:10">
      <c r="B377" s="29"/>
      <c r="C377" s="30"/>
      <c r="D377" s="31"/>
      <c r="E377" s="53" t="str">
        <f t="shared" si="53"/>
        <v/>
      </c>
      <c r="F377" s="32"/>
      <c r="G377" s="31"/>
      <c r="H377" s="80" t="str">
        <f t="shared" si="55"/>
        <v/>
      </c>
      <c r="I377" s="81" t="str">
        <f t="shared" si="56"/>
        <v/>
      </c>
      <c r="J377" s="58" t="str">
        <f t="shared" si="54"/>
        <v/>
      </c>
    </row>
    <row r="378" spans="2:10">
      <c r="B378" s="36"/>
      <c r="C378" s="37"/>
      <c r="D378" s="38"/>
      <c r="E378" s="54" t="str">
        <f t="shared" si="53"/>
        <v/>
      </c>
      <c r="F378" s="39"/>
      <c r="G378" s="38"/>
      <c r="H378" s="82" t="str">
        <f t="shared" si="55"/>
        <v/>
      </c>
      <c r="I378" s="83" t="str">
        <f t="shared" si="56"/>
        <v/>
      </c>
      <c r="J378" s="61" t="str">
        <f t="shared" si="54"/>
        <v/>
      </c>
    </row>
    <row r="379" spans="2:10">
      <c r="B379" s="29"/>
      <c r="C379" s="30"/>
      <c r="D379" s="31"/>
      <c r="E379" s="53" t="str">
        <f t="shared" si="53"/>
        <v/>
      </c>
      <c r="F379" s="32"/>
      <c r="G379" s="31"/>
      <c r="H379" s="80" t="str">
        <f t="shared" si="55"/>
        <v/>
      </c>
      <c r="I379" s="81" t="str">
        <f t="shared" si="56"/>
        <v/>
      </c>
      <c r="J379" s="58" t="str">
        <f t="shared" si="54"/>
        <v/>
      </c>
    </row>
    <row r="380" spans="2:10">
      <c r="B380" s="36"/>
      <c r="C380" s="37"/>
      <c r="D380" s="38"/>
      <c r="E380" s="54" t="str">
        <f t="shared" si="53"/>
        <v/>
      </c>
      <c r="F380" s="39"/>
      <c r="G380" s="38"/>
      <c r="H380" s="82" t="str">
        <f t="shared" si="55"/>
        <v/>
      </c>
      <c r="I380" s="83" t="str">
        <f t="shared" si="56"/>
        <v/>
      </c>
      <c r="J380" s="61" t="str">
        <f t="shared" si="54"/>
        <v/>
      </c>
    </row>
    <row r="381" spans="2:10">
      <c r="B381" s="29"/>
      <c r="C381" s="30"/>
      <c r="D381" s="31"/>
      <c r="E381" s="53" t="str">
        <f t="shared" si="53"/>
        <v/>
      </c>
      <c r="F381" s="32"/>
      <c r="G381" s="31"/>
      <c r="H381" s="80" t="str">
        <f t="shared" si="55"/>
        <v/>
      </c>
      <c r="I381" s="81" t="str">
        <f t="shared" si="56"/>
        <v/>
      </c>
      <c r="J381" s="58" t="str">
        <f t="shared" si="54"/>
        <v/>
      </c>
    </row>
    <row r="382" spans="2:10">
      <c r="B382" s="36"/>
      <c r="C382" s="37"/>
      <c r="D382" s="38"/>
      <c r="E382" s="54" t="str">
        <f t="shared" si="53"/>
        <v/>
      </c>
      <c r="F382" s="39"/>
      <c r="G382" s="38"/>
      <c r="H382" s="82" t="str">
        <f t="shared" si="55"/>
        <v/>
      </c>
      <c r="I382" s="83" t="str">
        <f t="shared" si="56"/>
        <v/>
      </c>
      <c r="J382" s="61" t="str">
        <f t="shared" si="54"/>
        <v/>
      </c>
    </row>
    <row r="383" spans="2:10">
      <c r="B383" s="29"/>
      <c r="C383" s="30"/>
      <c r="D383" s="31"/>
      <c r="E383" s="53" t="str">
        <f t="shared" si="53"/>
        <v/>
      </c>
      <c r="F383" s="32"/>
      <c r="G383" s="31"/>
      <c r="H383" s="80" t="str">
        <f t="shared" si="55"/>
        <v/>
      </c>
      <c r="I383" s="81" t="str">
        <f t="shared" si="56"/>
        <v/>
      </c>
      <c r="J383" s="58" t="str">
        <f t="shared" si="54"/>
        <v/>
      </c>
    </row>
    <row r="384" spans="2:10">
      <c r="B384" s="36"/>
      <c r="C384" s="37"/>
      <c r="D384" s="38"/>
      <c r="E384" s="54" t="str">
        <f t="shared" si="53"/>
        <v/>
      </c>
      <c r="F384" s="39"/>
      <c r="G384" s="38"/>
      <c r="H384" s="82" t="str">
        <f t="shared" si="55"/>
        <v/>
      </c>
      <c r="I384" s="83" t="str">
        <f t="shared" si="56"/>
        <v/>
      </c>
      <c r="J384" s="61" t="str">
        <f t="shared" si="54"/>
        <v/>
      </c>
    </row>
    <row r="385" spans="2:10">
      <c r="B385" s="29"/>
      <c r="C385" s="30"/>
      <c r="D385" s="31"/>
      <c r="E385" s="53" t="str">
        <f t="shared" si="53"/>
        <v/>
      </c>
      <c r="F385" s="32"/>
      <c r="G385" s="31"/>
      <c r="H385" s="80" t="str">
        <f t="shared" si="55"/>
        <v/>
      </c>
      <c r="I385" s="81" t="str">
        <f t="shared" si="56"/>
        <v/>
      </c>
      <c r="J385" s="58" t="str">
        <f t="shared" si="54"/>
        <v/>
      </c>
    </row>
    <row r="386" spans="2:10">
      <c r="B386" s="36"/>
      <c r="C386" s="37"/>
      <c r="D386" s="38"/>
      <c r="E386" s="54" t="str">
        <f t="shared" si="53"/>
        <v/>
      </c>
      <c r="F386" s="39"/>
      <c r="G386" s="38"/>
      <c r="H386" s="82" t="str">
        <f t="shared" si="55"/>
        <v/>
      </c>
      <c r="I386" s="83" t="str">
        <f t="shared" si="56"/>
        <v/>
      </c>
      <c r="J386" s="61" t="str">
        <f t="shared" si="54"/>
        <v/>
      </c>
    </row>
    <row r="387" spans="2:10">
      <c r="B387" s="29"/>
      <c r="C387" s="30"/>
      <c r="D387" s="31"/>
      <c r="E387" s="53" t="str">
        <f t="shared" ref="E387:E450" si="57">IFERROR(VLOOKUP(D387,AM:AN,2,FALSE),"")</f>
        <v/>
      </c>
      <c r="F387" s="32"/>
      <c r="G387" s="31"/>
      <c r="H387" s="80" t="str">
        <f t="shared" si="55"/>
        <v/>
      </c>
      <c r="I387" s="81" t="str">
        <f t="shared" si="56"/>
        <v/>
      </c>
      <c r="J387" s="58" t="str">
        <f t="shared" ref="J387:J450" si="58">IFERROR(VLOOKUP(H387,AA:AB,2,FALSE),"")</f>
        <v/>
      </c>
    </row>
    <row r="388" spans="2:10">
      <c r="B388" s="36"/>
      <c r="C388" s="37"/>
      <c r="D388" s="38"/>
      <c r="E388" s="54" t="str">
        <f t="shared" si="57"/>
        <v/>
      </c>
      <c r="F388" s="39"/>
      <c r="G388" s="38"/>
      <c r="H388" s="82" t="str">
        <f t="shared" si="55"/>
        <v/>
      </c>
      <c r="I388" s="83" t="str">
        <f t="shared" si="56"/>
        <v/>
      </c>
      <c r="J388" s="61" t="str">
        <f t="shared" si="58"/>
        <v/>
      </c>
    </row>
    <row r="389" spans="2:10">
      <c r="B389" s="29"/>
      <c r="C389" s="30"/>
      <c r="D389" s="31"/>
      <c r="E389" s="53" t="str">
        <f t="shared" si="57"/>
        <v/>
      </c>
      <c r="F389" s="32"/>
      <c r="G389" s="31"/>
      <c r="H389" s="80" t="str">
        <f t="shared" si="55"/>
        <v/>
      </c>
      <c r="I389" s="81" t="str">
        <f t="shared" si="56"/>
        <v/>
      </c>
      <c r="J389" s="58" t="str">
        <f t="shared" si="58"/>
        <v/>
      </c>
    </row>
    <row r="390" spans="2:10">
      <c r="B390" s="36"/>
      <c r="C390" s="37"/>
      <c r="D390" s="38"/>
      <c r="E390" s="54" t="str">
        <f t="shared" si="57"/>
        <v/>
      </c>
      <c r="F390" s="39"/>
      <c r="G390" s="38"/>
      <c r="H390" s="82" t="str">
        <f t="shared" si="55"/>
        <v/>
      </c>
      <c r="I390" s="83" t="str">
        <f t="shared" si="56"/>
        <v/>
      </c>
      <c r="J390" s="61" t="str">
        <f t="shared" si="58"/>
        <v/>
      </c>
    </row>
    <row r="391" spans="2:10">
      <c r="B391" s="29"/>
      <c r="C391" s="30"/>
      <c r="D391" s="31"/>
      <c r="E391" s="53" t="str">
        <f t="shared" si="57"/>
        <v/>
      </c>
      <c r="F391" s="32"/>
      <c r="G391" s="31"/>
      <c r="H391" s="80" t="str">
        <f t="shared" si="55"/>
        <v/>
      </c>
      <c r="I391" s="81" t="str">
        <f t="shared" si="56"/>
        <v/>
      </c>
      <c r="J391" s="58" t="str">
        <f t="shared" si="58"/>
        <v/>
      </c>
    </row>
    <row r="392" spans="2:10">
      <c r="B392" s="36"/>
      <c r="C392" s="37"/>
      <c r="D392" s="38"/>
      <c r="E392" s="54" t="str">
        <f t="shared" si="57"/>
        <v/>
      </c>
      <c r="F392" s="39"/>
      <c r="G392" s="38"/>
      <c r="H392" s="82" t="str">
        <f t="shared" si="55"/>
        <v/>
      </c>
      <c r="I392" s="83" t="str">
        <f t="shared" si="56"/>
        <v/>
      </c>
      <c r="J392" s="61" t="str">
        <f t="shared" si="58"/>
        <v/>
      </c>
    </row>
    <row r="393" spans="2:10">
      <c r="B393" s="29"/>
      <c r="C393" s="30"/>
      <c r="D393" s="31"/>
      <c r="E393" s="53" t="str">
        <f t="shared" si="57"/>
        <v/>
      </c>
      <c r="F393" s="32"/>
      <c r="G393" s="31"/>
      <c r="H393" s="80" t="str">
        <f t="shared" si="55"/>
        <v/>
      </c>
      <c r="I393" s="81" t="str">
        <f t="shared" si="56"/>
        <v/>
      </c>
      <c r="J393" s="58" t="str">
        <f t="shared" si="58"/>
        <v/>
      </c>
    </row>
    <row r="394" spans="2:10">
      <c r="B394" s="36"/>
      <c r="C394" s="37"/>
      <c r="D394" s="38"/>
      <c r="E394" s="54" t="str">
        <f t="shared" si="57"/>
        <v/>
      </c>
      <c r="F394" s="39"/>
      <c r="G394" s="38"/>
      <c r="H394" s="82" t="str">
        <f t="shared" si="55"/>
        <v/>
      </c>
      <c r="I394" s="83" t="str">
        <f t="shared" si="56"/>
        <v/>
      </c>
      <c r="J394" s="61" t="str">
        <f t="shared" si="58"/>
        <v/>
      </c>
    </row>
    <row r="395" spans="2:10">
      <c r="B395" s="29"/>
      <c r="C395" s="30"/>
      <c r="D395" s="31"/>
      <c r="E395" s="53" t="str">
        <f t="shared" si="57"/>
        <v/>
      </c>
      <c r="F395" s="32"/>
      <c r="G395" s="31"/>
      <c r="H395" s="80" t="str">
        <f t="shared" si="55"/>
        <v/>
      </c>
      <c r="I395" s="81" t="str">
        <f t="shared" si="56"/>
        <v/>
      </c>
      <c r="J395" s="58" t="str">
        <f t="shared" si="58"/>
        <v/>
      </c>
    </row>
    <row r="396" spans="2:10">
      <c r="B396" s="36"/>
      <c r="C396" s="37"/>
      <c r="D396" s="38"/>
      <c r="E396" s="54" t="str">
        <f t="shared" si="57"/>
        <v/>
      </c>
      <c r="F396" s="39"/>
      <c r="G396" s="38"/>
      <c r="H396" s="82" t="str">
        <f t="shared" si="55"/>
        <v/>
      </c>
      <c r="I396" s="83" t="str">
        <f t="shared" si="56"/>
        <v/>
      </c>
      <c r="J396" s="61" t="str">
        <f t="shared" si="58"/>
        <v/>
      </c>
    </row>
    <row r="397" spans="2:10">
      <c r="B397" s="29"/>
      <c r="C397" s="30"/>
      <c r="D397" s="31"/>
      <c r="E397" s="53" t="str">
        <f t="shared" si="57"/>
        <v/>
      </c>
      <c r="F397" s="32"/>
      <c r="G397" s="31"/>
      <c r="H397" s="80" t="str">
        <f t="shared" si="55"/>
        <v/>
      </c>
      <c r="I397" s="81" t="str">
        <f t="shared" si="56"/>
        <v/>
      </c>
      <c r="J397" s="58" t="str">
        <f t="shared" si="58"/>
        <v/>
      </c>
    </row>
    <row r="398" spans="2:10">
      <c r="B398" s="36"/>
      <c r="C398" s="37"/>
      <c r="D398" s="38"/>
      <c r="E398" s="54" t="str">
        <f t="shared" si="57"/>
        <v/>
      </c>
      <c r="F398" s="39"/>
      <c r="G398" s="38"/>
      <c r="H398" s="82" t="str">
        <f t="shared" si="55"/>
        <v/>
      </c>
      <c r="I398" s="83" t="str">
        <f t="shared" si="56"/>
        <v/>
      </c>
      <c r="J398" s="61" t="str">
        <f t="shared" si="58"/>
        <v/>
      </c>
    </row>
    <row r="399" spans="2:10">
      <c r="B399" s="29"/>
      <c r="C399" s="30"/>
      <c r="D399" s="31"/>
      <c r="E399" s="53" t="str">
        <f t="shared" si="57"/>
        <v/>
      </c>
      <c r="F399" s="32"/>
      <c r="G399" s="31"/>
      <c r="H399" s="80" t="str">
        <f t="shared" si="55"/>
        <v/>
      </c>
      <c r="I399" s="81" t="str">
        <f t="shared" si="56"/>
        <v/>
      </c>
      <c r="J399" s="58" t="str">
        <f t="shared" si="58"/>
        <v/>
      </c>
    </row>
    <row r="400" spans="2:10">
      <c r="B400" s="36"/>
      <c r="C400" s="37"/>
      <c r="D400" s="38"/>
      <c r="E400" s="54" t="str">
        <f t="shared" si="57"/>
        <v/>
      </c>
      <c r="F400" s="39"/>
      <c r="G400" s="38"/>
      <c r="H400" s="82" t="str">
        <f t="shared" si="55"/>
        <v/>
      </c>
      <c r="I400" s="83" t="str">
        <f t="shared" si="56"/>
        <v/>
      </c>
      <c r="J400" s="61" t="str">
        <f t="shared" si="58"/>
        <v/>
      </c>
    </row>
    <row r="401" spans="2:10">
      <c r="B401" s="29"/>
      <c r="C401" s="30"/>
      <c r="D401" s="31"/>
      <c r="E401" s="53" t="str">
        <f t="shared" si="57"/>
        <v/>
      </c>
      <c r="F401" s="32"/>
      <c r="G401" s="31"/>
      <c r="H401" s="80" t="str">
        <f t="shared" si="55"/>
        <v/>
      </c>
      <c r="I401" s="81" t="str">
        <f t="shared" si="56"/>
        <v/>
      </c>
      <c r="J401" s="58" t="str">
        <f t="shared" si="58"/>
        <v/>
      </c>
    </row>
    <row r="402" spans="2:10">
      <c r="B402" s="36"/>
      <c r="C402" s="37"/>
      <c r="D402" s="38"/>
      <c r="E402" s="54" t="str">
        <f t="shared" si="57"/>
        <v/>
      </c>
      <c r="F402" s="39"/>
      <c r="G402" s="38"/>
      <c r="H402" s="82" t="str">
        <f t="shared" si="55"/>
        <v/>
      </c>
      <c r="I402" s="83" t="str">
        <f t="shared" si="56"/>
        <v/>
      </c>
      <c r="J402" s="61" t="str">
        <f t="shared" si="58"/>
        <v/>
      </c>
    </row>
    <row r="403" spans="2:10">
      <c r="B403" s="29"/>
      <c r="C403" s="30"/>
      <c r="D403" s="31"/>
      <c r="E403" s="53" t="str">
        <f t="shared" si="57"/>
        <v/>
      </c>
      <c r="F403" s="32"/>
      <c r="G403" s="31"/>
      <c r="H403" s="80" t="str">
        <f t="shared" si="55"/>
        <v/>
      </c>
      <c r="I403" s="81" t="str">
        <f t="shared" si="56"/>
        <v/>
      </c>
      <c r="J403" s="58" t="str">
        <f t="shared" si="58"/>
        <v/>
      </c>
    </row>
    <row r="404" spans="2:10">
      <c r="B404" s="36"/>
      <c r="C404" s="37"/>
      <c r="D404" s="38"/>
      <c r="E404" s="54" t="str">
        <f t="shared" si="57"/>
        <v/>
      </c>
      <c r="F404" s="39"/>
      <c r="G404" s="38"/>
      <c r="H404" s="82" t="str">
        <f t="shared" si="55"/>
        <v/>
      </c>
      <c r="I404" s="83" t="str">
        <f t="shared" si="56"/>
        <v/>
      </c>
      <c r="J404" s="61" t="str">
        <f t="shared" si="58"/>
        <v/>
      </c>
    </row>
    <row r="405" spans="2:10">
      <c r="B405" s="29"/>
      <c r="C405" s="30"/>
      <c r="D405" s="31"/>
      <c r="E405" s="53" t="str">
        <f t="shared" si="57"/>
        <v/>
      </c>
      <c r="F405" s="32"/>
      <c r="G405" s="31"/>
      <c r="H405" s="80" t="str">
        <f t="shared" si="55"/>
        <v/>
      </c>
      <c r="I405" s="81" t="str">
        <f t="shared" si="56"/>
        <v/>
      </c>
      <c r="J405" s="58" t="str">
        <f t="shared" si="58"/>
        <v/>
      </c>
    </row>
    <row r="406" spans="2:10">
      <c r="B406" s="36"/>
      <c r="C406" s="37"/>
      <c r="D406" s="38"/>
      <c r="E406" s="54" t="str">
        <f t="shared" si="57"/>
        <v/>
      </c>
      <c r="F406" s="39"/>
      <c r="G406" s="38"/>
      <c r="H406" s="82" t="str">
        <f t="shared" si="55"/>
        <v/>
      </c>
      <c r="I406" s="83" t="str">
        <f t="shared" si="56"/>
        <v/>
      </c>
      <c r="J406" s="61" t="str">
        <f t="shared" si="58"/>
        <v/>
      </c>
    </row>
    <row r="407" spans="2:10">
      <c r="B407" s="29"/>
      <c r="C407" s="30"/>
      <c r="D407" s="31"/>
      <c r="E407" s="53" t="str">
        <f t="shared" si="57"/>
        <v/>
      </c>
      <c r="F407" s="32"/>
      <c r="G407" s="31"/>
      <c r="H407" s="80" t="str">
        <f t="shared" si="55"/>
        <v/>
      </c>
      <c r="I407" s="81" t="str">
        <f t="shared" si="56"/>
        <v/>
      </c>
      <c r="J407" s="58" t="str">
        <f t="shared" si="58"/>
        <v/>
      </c>
    </row>
    <row r="408" spans="2:10">
      <c r="B408" s="36"/>
      <c r="C408" s="37"/>
      <c r="D408" s="38"/>
      <c r="E408" s="54" t="str">
        <f t="shared" si="57"/>
        <v/>
      </c>
      <c r="F408" s="39"/>
      <c r="G408" s="38"/>
      <c r="H408" s="82" t="str">
        <f t="shared" si="55"/>
        <v/>
      </c>
      <c r="I408" s="83" t="str">
        <f t="shared" si="56"/>
        <v/>
      </c>
      <c r="J408" s="61" t="str">
        <f t="shared" si="58"/>
        <v/>
      </c>
    </row>
    <row r="409" spans="2:10">
      <c r="B409" s="29"/>
      <c r="C409" s="30"/>
      <c r="D409" s="31"/>
      <c r="E409" s="53" t="str">
        <f t="shared" si="57"/>
        <v/>
      </c>
      <c r="F409" s="32"/>
      <c r="G409" s="31"/>
      <c r="H409" s="80" t="str">
        <f t="shared" si="55"/>
        <v/>
      </c>
      <c r="I409" s="81" t="str">
        <f t="shared" si="56"/>
        <v/>
      </c>
      <c r="J409" s="58" t="str">
        <f t="shared" si="58"/>
        <v/>
      </c>
    </row>
    <row r="410" spans="2:10">
      <c r="B410" s="36"/>
      <c r="C410" s="37"/>
      <c r="D410" s="38"/>
      <c r="E410" s="54" t="str">
        <f t="shared" si="57"/>
        <v/>
      </c>
      <c r="F410" s="39"/>
      <c r="G410" s="38"/>
      <c r="H410" s="82" t="str">
        <f t="shared" ref="H410:H473" si="59">IF(G410&lt;&gt;"",MONTH(G410),"")</f>
        <v/>
      </c>
      <c r="I410" s="83" t="str">
        <f t="shared" ref="I410:I473" si="60">IF(G410&lt;&gt;"",YEAR(G410),"")</f>
        <v/>
      </c>
      <c r="J410" s="61" t="str">
        <f t="shared" si="58"/>
        <v/>
      </c>
    </row>
    <row r="411" spans="2:10">
      <c r="B411" s="29"/>
      <c r="C411" s="30"/>
      <c r="D411" s="31"/>
      <c r="E411" s="53" t="str">
        <f t="shared" si="57"/>
        <v/>
      </c>
      <c r="F411" s="32"/>
      <c r="G411" s="31"/>
      <c r="H411" s="80" t="str">
        <f t="shared" si="59"/>
        <v/>
      </c>
      <c r="I411" s="81" t="str">
        <f t="shared" si="60"/>
        <v/>
      </c>
      <c r="J411" s="58" t="str">
        <f t="shared" si="58"/>
        <v/>
      </c>
    </row>
    <row r="412" spans="2:10">
      <c r="B412" s="36"/>
      <c r="C412" s="37"/>
      <c r="D412" s="38"/>
      <c r="E412" s="54" t="str">
        <f t="shared" si="57"/>
        <v/>
      </c>
      <c r="F412" s="39"/>
      <c r="G412" s="38"/>
      <c r="H412" s="82" t="str">
        <f t="shared" si="59"/>
        <v/>
      </c>
      <c r="I412" s="83" t="str">
        <f t="shared" si="60"/>
        <v/>
      </c>
      <c r="J412" s="61" t="str">
        <f t="shared" si="58"/>
        <v/>
      </c>
    </row>
    <row r="413" spans="2:10">
      <c r="B413" s="29"/>
      <c r="C413" s="30"/>
      <c r="D413" s="31"/>
      <c r="E413" s="53" t="str">
        <f t="shared" si="57"/>
        <v/>
      </c>
      <c r="F413" s="32"/>
      <c r="G413" s="31"/>
      <c r="H413" s="80" t="str">
        <f t="shared" si="59"/>
        <v/>
      </c>
      <c r="I413" s="81" t="str">
        <f t="shared" si="60"/>
        <v/>
      </c>
      <c r="J413" s="58" t="str">
        <f t="shared" si="58"/>
        <v/>
      </c>
    </row>
    <row r="414" spans="2:10">
      <c r="B414" s="36"/>
      <c r="C414" s="37"/>
      <c r="D414" s="38"/>
      <c r="E414" s="54" t="str">
        <f t="shared" si="57"/>
        <v/>
      </c>
      <c r="F414" s="39"/>
      <c r="G414" s="38"/>
      <c r="H414" s="82" t="str">
        <f t="shared" si="59"/>
        <v/>
      </c>
      <c r="I414" s="83" t="str">
        <f t="shared" si="60"/>
        <v/>
      </c>
      <c r="J414" s="61" t="str">
        <f t="shared" si="58"/>
        <v/>
      </c>
    </row>
    <row r="415" spans="2:10">
      <c r="B415" s="29"/>
      <c r="C415" s="30"/>
      <c r="D415" s="31"/>
      <c r="E415" s="53" t="str">
        <f t="shared" si="57"/>
        <v/>
      </c>
      <c r="F415" s="32"/>
      <c r="G415" s="31"/>
      <c r="H415" s="80" t="str">
        <f t="shared" si="59"/>
        <v/>
      </c>
      <c r="I415" s="81" t="str">
        <f t="shared" si="60"/>
        <v/>
      </c>
      <c r="J415" s="58" t="str">
        <f t="shared" si="58"/>
        <v/>
      </c>
    </row>
    <row r="416" spans="2:10">
      <c r="B416" s="36"/>
      <c r="C416" s="37"/>
      <c r="D416" s="38"/>
      <c r="E416" s="54" t="str">
        <f t="shared" si="57"/>
        <v/>
      </c>
      <c r="F416" s="39"/>
      <c r="G416" s="38"/>
      <c r="H416" s="82" t="str">
        <f t="shared" si="59"/>
        <v/>
      </c>
      <c r="I416" s="83" t="str">
        <f t="shared" si="60"/>
        <v/>
      </c>
      <c r="J416" s="61" t="str">
        <f t="shared" si="58"/>
        <v/>
      </c>
    </row>
    <row r="417" spans="2:10">
      <c r="B417" s="29"/>
      <c r="C417" s="30"/>
      <c r="D417" s="31"/>
      <c r="E417" s="53" t="str">
        <f t="shared" si="57"/>
        <v/>
      </c>
      <c r="F417" s="32"/>
      <c r="G417" s="31"/>
      <c r="H417" s="80" t="str">
        <f t="shared" si="59"/>
        <v/>
      </c>
      <c r="I417" s="81" t="str">
        <f t="shared" si="60"/>
        <v/>
      </c>
      <c r="J417" s="58" t="str">
        <f t="shared" si="58"/>
        <v/>
      </c>
    </row>
    <row r="418" spans="2:10">
      <c r="B418" s="36"/>
      <c r="C418" s="37"/>
      <c r="D418" s="38"/>
      <c r="E418" s="54" t="str">
        <f t="shared" si="57"/>
        <v/>
      </c>
      <c r="F418" s="39"/>
      <c r="G418" s="38"/>
      <c r="H418" s="82" t="str">
        <f t="shared" si="59"/>
        <v/>
      </c>
      <c r="I418" s="83" t="str">
        <f t="shared" si="60"/>
        <v/>
      </c>
      <c r="J418" s="61" t="str">
        <f t="shared" si="58"/>
        <v/>
      </c>
    </row>
    <row r="419" spans="2:10">
      <c r="B419" s="29"/>
      <c r="C419" s="30"/>
      <c r="D419" s="31"/>
      <c r="E419" s="53" t="str">
        <f t="shared" si="57"/>
        <v/>
      </c>
      <c r="F419" s="32"/>
      <c r="G419" s="31"/>
      <c r="H419" s="80" t="str">
        <f t="shared" si="59"/>
        <v/>
      </c>
      <c r="I419" s="81" t="str">
        <f t="shared" si="60"/>
        <v/>
      </c>
      <c r="J419" s="58" t="str">
        <f t="shared" si="58"/>
        <v/>
      </c>
    </row>
    <row r="420" spans="2:10">
      <c r="B420" s="36"/>
      <c r="C420" s="37"/>
      <c r="D420" s="38"/>
      <c r="E420" s="54" t="str">
        <f t="shared" si="57"/>
        <v/>
      </c>
      <c r="F420" s="39"/>
      <c r="G420" s="38"/>
      <c r="H420" s="82" t="str">
        <f t="shared" si="59"/>
        <v/>
      </c>
      <c r="I420" s="83" t="str">
        <f t="shared" si="60"/>
        <v/>
      </c>
      <c r="J420" s="61" t="str">
        <f t="shared" si="58"/>
        <v/>
      </c>
    </row>
    <row r="421" spans="2:10">
      <c r="B421" s="29"/>
      <c r="C421" s="30"/>
      <c r="D421" s="31"/>
      <c r="E421" s="53" t="str">
        <f t="shared" si="57"/>
        <v/>
      </c>
      <c r="F421" s="32"/>
      <c r="G421" s="31"/>
      <c r="H421" s="80" t="str">
        <f t="shared" si="59"/>
        <v/>
      </c>
      <c r="I421" s="81" t="str">
        <f t="shared" si="60"/>
        <v/>
      </c>
      <c r="J421" s="58" t="str">
        <f t="shared" si="58"/>
        <v/>
      </c>
    </row>
    <row r="422" spans="2:10">
      <c r="B422" s="36"/>
      <c r="C422" s="37"/>
      <c r="D422" s="38"/>
      <c r="E422" s="54" t="str">
        <f t="shared" si="57"/>
        <v/>
      </c>
      <c r="F422" s="39"/>
      <c r="G422" s="38"/>
      <c r="H422" s="82" t="str">
        <f t="shared" si="59"/>
        <v/>
      </c>
      <c r="I422" s="83" t="str">
        <f t="shared" si="60"/>
        <v/>
      </c>
      <c r="J422" s="61" t="str">
        <f t="shared" si="58"/>
        <v/>
      </c>
    </row>
    <row r="423" spans="2:10">
      <c r="B423" s="29"/>
      <c r="C423" s="30"/>
      <c r="D423" s="31"/>
      <c r="E423" s="53" t="str">
        <f t="shared" si="57"/>
        <v/>
      </c>
      <c r="F423" s="32"/>
      <c r="G423" s="31"/>
      <c r="H423" s="80" t="str">
        <f t="shared" si="59"/>
        <v/>
      </c>
      <c r="I423" s="81" t="str">
        <f t="shared" si="60"/>
        <v/>
      </c>
      <c r="J423" s="58" t="str">
        <f t="shared" si="58"/>
        <v/>
      </c>
    </row>
    <row r="424" spans="2:10">
      <c r="B424" s="36"/>
      <c r="C424" s="37"/>
      <c r="D424" s="38"/>
      <c r="E424" s="54" t="str">
        <f t="shared" si="57"/>
        <v/>
      </c>
      <c r="F424" s="39"/>
      <c r="G424" s="38"/>
      <c r="H424" s="82" t="str">
        <f t="shared" si="59"/>
        <v/>
      </c>
      <c r="I424" s="83" t="str">
        <f t="shared" si="60"/>
        <v/>
      </c>
      <c r="J424" s="61" t="str">
        <f t="shared" si="58"/>
        <v/>
      </c>
    </row>
    <row r="425" spans="2:10">
      <c r="B425" s="29"/>
      <c r="C425" s="30"/>
      <c r="D425" s="31"/>
      <c r="E425" s="53" t="str">
        <f t="shared" si="57"/>
        <v/>
      </c>
      <c r="F425" s="32"/>
      <c r="G425" s="31"/>
      <c r="H425" s="80" t="str">
        <f t="shared" si="59"/>
        <v/>
      </c>
      <c r="I425" s="81" t="str">
        <f t="shared" si="60"/>
        <v/>
      </c>
      <c r="J425" s="58" t="str">
        <f t="shared" si="58"/>
        <v/>
      </c>
    </row>
    <row r="426" spans="2:10">
      <c r="B426" s="36"/>
      <c r="C426" s="37"/>
      <c r="D426" s="38"/>
      <c r="E426" s="54" t="str">
        <f t="shared" si="57"/>
        <v/>
      </c>
      <c r="F426" s="39"/>
      <c r="G426" s="38"/>
      <c r="H426" s="82" t="str">
        <f t="shared" si="59"/>
        <v/>
      </c>
      <c r="I426" s="83" t="str">
        <f t="shared" si="60"/>
        <v/>
      </c>
      <c r="J426" s="61" t="str">
        <f t="shared" si="58"/>
        <v/>
      </c>
    </row>
    <row r="427" spans="2:10">
      <c r="B427" s="29"/>
      <c r="C427" s="30"/>
      <c r="D427" s="31"/>
      <c r="E427" s="53" t="str">
        <f t="shared" si="57"/>
        <v/>
      </c>
      <c r="F427" s="32"/>
      <c r="G427" s="31"/>
      <c r="H427" s="80" t="str">
        <f t="shared" si="59"/>
        <v/>
      </c>
      <c r="I427" s="81" t="str">
        <f t="shared" si="60"/>
        <v/>
      </c>
      <c r="J427" s="58" t="str">
        <f t="shared" si="58"/>
        <v/>
      </c>
    </row>
    <row r="428" spans="2:10">
      <c r="B428" s="36"/>
      <c r="C428" s="37"/>
      <c r="D428" s="38"/>
      <c r="E428" s="54" t="str">
        <f t="shared" si="57"/>
        <v/>
      </c>
      <c r="F428" s="39"/>
      <c r="G428" s="38"/>
      <c r="H428" s="82" t="str">
        <f t="shared" si="59"/>
        <v/>
      </c>
      <c r="I428" s="83" t="str">
        <f t="shared" si="60"/>
        <v/>
      </c>
      <c r="J428" s="61" t="str">
        <f t="shared" si="58"/>
        <v/>
      </c>
    </row>
    <row r="429" spans="2:10">
      <c r="B429" s="29"/>
      <c r="C429" s="30"/>
      <c r="D429" s="31"/>
      <c r="E429" s="53" t="str">
        <f t="shared" si="57"/>
        <v/>
      </c>
      <c r="F429" s="32"/>
      <c r="G429" s="31"/>
      <c r="H429" s="80" t="str">
        <f t="shared" si="59"/>
        <v/>
      </c>
      <c r="I429" s="81" t="str">
        <f t="shared" si="60"/>
        <v/>
      </c>
      <c r="J429" s="58" t="str">
        <f t="shared" si="58"/>
        <v/>
      </c>
    </row>
    <row r="430" spans="2:10">
      <c r="B430" s="36"/>
      <c r="C430" s="37"/>
      <c r="D430" s="38"/>
      <c r="E430" s="54" t="str">
        <f t="shared" si="57"/>
        <v/>
      </c>
      <c r="F430" s="39"/>
      <c r="G430" s="38"/>
      <c r="H430" s="82" t="str">
        <f t="shared" si="59"/>
        <v/>
      </c>
      <c r="I430" s="83" t="str">
        <f t="shared" si="60"/>
        <v/>
      </c>
      <c r="J430" s="61" t="str">
        <f t="shared" si="58"/>
        <v/>
      </c>
    </row>
    <row r="431" spans="2:10">
      <c r="B431" s="29"/>
      <c r="C431" s="30"/>
      <c r="D431" s="31"/>
      <c r="E431" s="53" t="str">
        <f t="shared" si="57"/>
        <v/>
      </c>
      <c r="F431" s="32"/>
      <c r="G431" s="31"/>
      <c r="H431" s="80" t="str">
        <f t="shared" si="59"/>
        <v/>
      </c>
      <c r="I431" s="81" t="str">
        <f t="shared" si="60"/>
        <v/>
      </c>
      <c r="J431" s="58" t="str">
        <f t="shared" si="58"/>
        <v/>
      </c>
    </row>
    <row r="432" spans="2:10">
      <c r="B432" s="36"/>
      <c r="C432" s="37"/>
      <c r="D432" s="38"/>
      <c r="E432" s="54" t="str">
        <f t="shared" si="57"/>
        <v/>
      </c>
      <c r="F432" s="39"/>
      <c r="G432" s="38"/>
      <c r="H432" s="82" t="str">
        <f t="shared" si="59"/>
        <v/>
      </c>
      <c r="I432" s="83" t="str">
        <f t="shared" si="60"/>
        <v/>
      </c>
      <c r="J432" s="61" t="str">
        <f t="shared" si="58"/>
        <v/>
      </c>
    </row>
    <row r="433" spans="2:10">
      <c r="B433" s="29"/>
      <c r="C433" s="30"/>
      <c r="D433" s="31"/>
      <c r="E433" s="53" t="str">
        <f t="shared" si="57"/>
        <v/>
      </c>
      <c r="F433" s="32"/>
      <c r="G433" s="31"/>
      <c r="H433" s="80" t="str">
        <f t="shared" si="59"/>
        <v/>
      </c>
      <c r="I433" s="81" t="str">
        <f t="shared" si="60"/>
        <v/>
      </c>
      <c r="J433" s="58" t="str">
        <f t="shared" si="58"/>
        <v/>
      </c>
    </row>
    <row r="434" spans="2:10">
      <c r="B434" s="36"/>
      <c r="C434" s="37"/>
      <c r="D434" s="38"/>
      <c r="E434" s="54" t="str">
        <f t="shared" si="57"/>
        <v/>
      </c>
      <c r="F434" s="39"/>
      <c r="G434" s="38"/>
      <c r="H434" s="82" t="str">
        <f t="shared" si="59"/>
        <v/>
      </c>
      <c r="I434" s="83" t="str">
        <f t="shared" si="60"/>
        <v/>
      </c>
      <c r="J434" s="61" t="str">
        <f t="shared" si="58"/>
        <v/>
      </c>
    </row>
    <row r="435" spans="2:10">
      <c r="B435" s="29"/>
      <c r="C435" s="30"/>
      <c r="D435" s="31"/>
      <c r="E435" s="53" t="str">
        <f t="shared" si="57"/>
        <v/>
      </c>
      <c r="F435" s="32"/>
      <c r="G435" s="31"/>
      <c r="H435" s="80" t="str">
        <f t="shared" si="59"/>
        <v/>
      </c>
      <c r="I435" s="81" t="str">
        <f t="shared" si="60"/>
        <v/>
      </c>
      <c r="J435" s="58" t="str">
        <f t="shared" si="58"/>
        <v/>
      </c>
    </row>
    <row r="436" spans="2:10">
      <c r="B436" s="36"/>
      <c r="C436" s="37"/>
      <c r="D436" s="38"/>
      <c r="E436" s="54" t="str">
        <f t="shared" si="57"/>
        <v/>
      </c>
      <c r="F436" s="39"/>
      <c r="G436" s="38"/>
      <c r="H436" s="82" t="str">
        <f t="shared" si="59"/>
        <v/>
      </c>
      <c r="I436" s="83" t="str">
        <f t="shared" si="60"/>
        <v/>
      </c>
      <c r="J436" s="61" t="str">
        <f t="shared" si="58"/>
        <v/>
      </c>
    </row>
    <row r="437" spans="2:10">
      <c r="B437" s="29"/>
      <c r="C437" s="30"/>
      <c r="D437" s="31"/>
      <c r="E437" s="53" t="str">
        <f t="shared" si="57"/>
        <v/>
      </c>
      <c r="F437" s="32"/>
      <c r="G437" s="31"/>
      <c r="H437" s="80" t="str">
        <f t="shared" si="59"/>
        <v/>
      </c>
      <c r="I437" s="81" t="str">
        <f t="shared" si="60"/>
        <v/>
      </c>
      <c r="J437" s="58" t="str">
        <f t="shared" si="58"/>
        <v/>
      </c>
    </row>
    <row r="438" spans="2:10">
      <c r="B438" s="36"/>
      <c r="C438" s="37"/>
      <c r="D438" s="38"/>
      <c r="E438" s="54" t="str">
        <f t="shared" si="57"/>
        <v/>
      </c>
      <c r="F438" s="39"/>
      <c r="G438" s="38"/>
      <c r="H438" s="82" t="str">
        <f t="shared" si="59"/>
        <v/>
      </c>
      <c r="I438" s="83" t="str">
        <f t="shared" si="60"/>
        <v/>
      </c>
      <c r="J438" s="61" t="str">
        <f t="shared" si="58"/>
        <v/>
      </c>
    </row>
    <row r="439" spans="2:10">
      <c r="B439" s="29"/>
      <c r="C439" s="30"/>
      <c r="D439" s="31"/>
      <c r="E439" s="53" t="str">
        <f t="shared" si="57"/>
        <v/>
      </c>
      <c r="F439" s="32"/>
      <c r="G439" s="31"/>
      <c r="H439" s="80" t="str">
        <f t="shared" si="59"/>
        <v/>
      </c>
      <c r="I439" s="81" t="str">
        <f t="shared" si="60"/>
        <v/>
      </c>
      <c r="J439" s="58" t="str">
        <f t="shared" si="58"/>
        <v/>
      </c>
    </row>
    <row r="440" spans="2:10">
      <c r="B440" s="36"/>
      <c r="C440" s="37"/>
      <c r="D440" s="38"/>
      <c r="E440" s="54" t="str">
        <f t="shared" si="57"/>
        <v/>
      </c>
      <c r="F440" s="39"/>
      <c r="G440" s="38"/>
      <c r="H440" s="82" t="str">
        <f t="shared" si="59"/>
        <v/>
      </c>
      <c r="I440" s="83" t="str">
        <f t="shared" si="60"/>
        <v/>
      </c>
      <c r="J440" s="61" t="str">
        <f t="shared" si="58"/>
        <v/>
      </c>
    </row>
    <row r="441" spans="2:10">
      <c r="B441" s="29"/>
      <c r="C441" s="30"/>
      <c r="D441" s="31"/>
      <c r="E441" s="53" t="str">
        <f t="shared" si="57"/>
        <v/>
      </c>
      <c r="F441" s="32"/>
      <c r="G441" s="31"/>
      <c r="H441" s="80" t="str">
        <f t="shared" si="59"/>
        <v/>
      </c>
      <c r="I441" s="81" t="str">
        <f t="shared" si="60"/>
        <v/>
      </c>
      <c r="J441" s="58" t="str">
        <f t="shared" si="58"/>
        <v/>
      </c>
    </row>
    <row r="442" spans="2:10">
      <c r="B442" s="36"/>
      <c r="C442" s="37"/>
      <c r="D442" s="38"/>
      <c r="E442" s="54" t="str">
        <f t="shared" si="57"/>
        <v/>
      </c>
      <c r="F442" s="39"/>
      <c r="G442" s="38"/>
      <c r="H442" s="82" t="str">
        <f t="shared" si="59"/>
        <v/>
      </c>
      <c r="I442" s="83" t="str">
        <f t="shared" si="60"/>
        <v/>
      </c>
      <c r="J442" s="61" t="str">
        <f t="shared" si="58"/>
        <v/>
      </c>
    </row>
    <row r="443" spans="2:10">
      <c r="B443" s="29"/>
      <c r="C443" s="30"/>
      <c r="D443" s="31"/>
      <c r="E443" s="53" t="str">
        <f t="shared" si="57"/>
        <v/>
      </c>
      <c r="F443" s="32"/>
      <c r="G443" s="31"/>
      <c r="H443" s="80" t="str">
        <f t="shared" si="59"/>
        <v/>
      </c>
      <c r="I443" s="81" t="str">
        <f t="shared" si="60"/>
        <v/>
      </c>
      <c r="J443" s="58" t="str">
        <f t="shared" si="58"/>
        <v/>
      </c>
    </row>
    <row r="444" spans="2:10">
      <c r="B444" s="36"/>
      <c r="C444" s="37"/>
      <c r="D444" s="38"/>
      <c r="E444" s="54" t="str">
        <f t="shared" si="57"/>
        <v/>
      </c>
      <c r="F444" s="39"/>
      <c r="G444" s="38"/>
      <c r="H444" s="82" t="str">
        <f t="shared" si="59"/>
        <v/>
      </c>
      <c r="I444" s="83" t="str">
        <f t="shared" si="60"/>
        <v/>
      </c>
      <c r="J444" s="61" t="str">
        <f t="shared" si="58"/>
        <v/>
      </c>
    </row>
    <row r="445" spans="2:10">
      <c r="B445" s="29"/>
      <c r="C445" s="30"/>
      <c r="D445" s="31"/>
      <c r="E445" s="53" t="str">
        <f t="shared" si="57"/>
        <v/>
      </c>
      <c r="F445" s="32"/>
      <c r="G445" s="31"/>
      <c r="H445" s="80" t="str">
        <f t="shared" si="59"/>
        <v/>
      </c>
      <c r="I445" s="81" t="str">
        <f t="shared" si="60"/>
        <v/>
      </c>
      <c r="J445" s="58" t="str">
        <f t="shared" si="58"/>
        <v/>
      </c>
    </row>
    <row r="446" spans="2:10">
      <c r="B446" s="36"/>
      <c r="C446" s="37"/>
      <c r="D446" s="38"/>
      <c r="E446" s="54" t="str">
        <f t="shared" si="57"/>
        <v/>
      </c>
      <c r="F446" s="39"/>
      <c r="G446" s="38"/>
      <c r="H446" s="82" t="str">
        <f t="shared" si="59"/>
        <v/>
      </c>
      <c r="I446" s="83" t="str">
        <f t="shared" si="60"/>
        <v/>
      </c>
      <c r="J446" s="61" t="str">
        <f t="shared" si="58"/>
        <v/>
      </c>
    </row>
    <row r="447" spans="2:10">
      <c r="B447" s="29"/>
      <c r="C447" s="30"/>
      <c r="D447" s="31"/>
      <c r="E447" s="53" t="str">
        <f t="shared" si="57"/>
        <v/>
      </c>
      <c r="F447" s="32"/>
      <c r="G447" s="31"/>
      <c r="H447" s="80" t="str">
        <f t="shared" si="59"/>
        <v/>
      </c>
      <c r="I447" s="81" t="str">
        <f t="shared" si="60"/>
        <v/>
      </c>
      <c r="J447" s="58" t="str">
        <f t="shared" si="58"/>
        <v/>
      </c>
    </row>
    <row r="448" spans="2:10">
      <c r="B448" s="36"/>
      <c r="C448" s="37"/>
      <c r="D448" s="38"/>
      <c r="E448" s="54" t="str">
        <f t="shared" si="57"/>
        <v/>
      </c>
      <c r="F448" s="39"/>
      <c r="G448" s="38"/>
      <c r="H448" s="82" t="str">
        <f t="shared" si="59"/>
        <v/>
      </c>
      <c r="I448" s="83" t="str">
        <f t="shared" si="60"/>
        <v/>
      </c>
      <c r="J448" s="61" t="str">
        <f t="shared" si="58"/>
        <v/>
      </c>
    </row>
    <row r="449" spans="2:10">
      <c r="B449" s="29"/>
      <c r="C449" s="30"/>
      <c r="D449" s="31"/>
      <c r="E449" s="53" t="str">
        <f t="shared" si="57"/>
        <v/>
      </c>
      <c r="F449" s="32"/>
      <c r="G449" s="31"/>
      <c r="H449" s="80" t="str">
        <f t="shared" si="59"/>
        <v/>
      </c>
      <c r="I449" s="81" t="str">
        <f t="shared" si="60"/>
        <v/>
      </c>
      <c r="J449" s="58" t="str">
        <f t="shared" si="58"/>
        <v/>
      </c>
    </row>
    <row r="450" spans="2:10">
      <c r="B450" s="36"/>
      <c r="C450" s="37"/>
      <c r="D450" s="38"/>
      <c r="E450" s="54" t="str">
        <f t="shared" si="57"/>
        <v/>
      </c>
      <c r="F450" s="39"/>
      <c r="G450" s="38"/>
      <c r="H450" s="82" t="str">
        <f t="shared" si="59"/>
        <v/>
      </c>
      <c r="I450" s="83" t="str">
        <f t="shared" si="60"/>
        <v/>
      </c>
      <c r="J450" s="61" t="str">
        <f t="shared" si="58"/>
        <v/>
      </c>
    </row>
    <row r="451" spans="2:10">
      <c r="B451" s="29"/>
      <c r="C451" s="30"/>
      <c r="D451" s="31"/>
      <c r="E451" s="53" t="str">
        <f t="shared" ref="E451:E501" si="61">IFERROR(VLOOKUP(D451,AM:AN,2,FALSE),"")</f>
        <v/>
      </c>
      <c r="F451" s="32"/>
      <c r="G451" s="31"/>
      <c r="H451" s="80" t="str">
        <f t="shared" si="59"/>
        <v/>
      </c>
      <c r="I451" s="81" t="str">
        <f t="shared" si="60"/>
        <v/>
      </c>
      <c r="J451" s="58" t="str">
        <f t="shared" ref="J451:J501" si="62">IFERROR(VLOOKUP(H451,AA:AB,2,FALSE),"")</f>
        <v/>
      </c>
    </row>
    <row r="452" spans="2:10">
      <c r="B452" s="36"/>
      <c r="C452" s="37"/>
      <c r="D452" s="38"/>
      <c r="E452" s="54" t="str">
        <f t="shared" si="61"/>
        <v/>
      </c>
      <c r="F452" s="39"/>
      <c r="G452" s="38"/>
      <c r="H452" s="82" t="str">
        <f t="shared" si="59"/>
        <v/>
      </c>
      <c r="I452" s="83" t="str">
        <f t="shared" si="60"/>
        <v/>
      </c>
      <c r="J452" s="61" t="str">
        <f t="shared" si="62"/>
        <v/>
      </c>
    </row>
    <row r="453" spans="2:10">
      <c r="B453" s="29"/>
      <c r="C453" s="30"/>
      <c r="D453" s="31"/>
      <c r="E453" s="53" t="str">
        <f t="shared" si="61"/>
        <v/>
      </c>
      <c r="F453" s="32"/>
      <c r="G453" s="31"/>
      <c r="H453" s="80" t="str">
        <f t="shared" si="59"/>
        <v/>
      </c>
      <c r="I453" s="81" t="str">
        <f t="shared" si="60"/>
        <v/>
      </c>
      <c r="J453" s="58" t="str">
        <f t="shared" si="62"/>
        <v/>
      </c>
    </row>
    <row r="454" spans="2:10">
      <c r="B454" s="36"/>
      <c r="C454" s="37"/>
      <c r="D454" s="38"/>
      <c r="E454" s="54" t="str">
        <f t="shared" si="61"/>
        <v/>
      </c>
      <c r="F454" s="39"/>
      <c r="G454" s="38"/>
      <c r="H454" s="82" t="str">
        <f t="shared" si="59"/>
        <v/>
      </c>
      <c r="I454" s="83" t="str">
        <f t="shared" si="60"/>
        <v/>
      </c>
      <c r="J454" s="61" t="str">
        <f t="shared" si="62"/>
        <v/>
      </c>
    </row>
    <row r="455" spans="2:10">
      <c r="B455" s="29"/>
      <c r="C455" s="30"/>
      <c r="D455" s="31"/>
      <c r="E455" s="53" t="str">
        <f t="shared" si="61"/>
        <v/>
      </c>
      <c r="F455" s="32"/>
      <c r="G455" s="31"/>
      <c r="H455" s="80" t="str">
        <f t="shared" si="59"/>
        <v/>
      </c>
      <c r="I455" s="81" t="str">
        <f t="shared" si="60"/>
        <v/>
      </c>
      <c r="J455" s="58" t="str">
        <f t="shared" si="62"/>
        <v/>
      </c>
    </row>
    <row r="456" spans="2:10">
      <c r="B456" s="36"/>
      <c r="C456" s="37"/>
      <c r="D456" s="38"/>
      <c r="E456" s="54" t="str">
        <f t="shared" si="61"/>
        <v/>
      </c>
      <c r="F456" s="39"/>
      <c r="G456" s="38"/>
      <c r="H456" s="82" t="str">
        <f t="shared" si="59"/>
        <v/>
      </c>
      <c r="I456" s="83" t="str">
        <f t="shared" si="60"/>
        <v/>
      </c>
      <c r="J456" s="61" t="str">
        <f t="shared" si="62"/>
        <v/>
      </c>
    </row>
    <row r="457" spans="2:10">
      <c r="B457" s="29"/>
      <c r="C457" s="30"/>
      <c r="D457" s="31"/>
      <c r="E457" s="53" t="str">
        <f t="shared" si="61"/>
        <v/>
      </c>
      <c r="F457" s="32"/>
      <c r="G457" s="31"/>
      <c r="H457" s="80" t="str">
        <f t="shared" si="59"/>
        <v/>
      </c>
      <c r="I457" s="81" t="str">
        <f t="shared" si="60"/>
        <v/>
      </c>
      <c r="J457" s="58" t="str">
        <f t="shared" si="62"/>
        <v/>
      </c>
    </row>
    <row r="458" spans="2:10">
      <c r="B458" s="36"/>
      <c r="C458" s="37"/>
      <c r="D458" s="38"/>
      <c r="E458" s="54" t="str">
        <f t="shared" si="61"/>
        <v/>
      </c>
      <c r="F458" s="39"/>
      <c r="G458" s="38"/>
      <c r="H458" s="82" t="str">
        <f t="shared" si="59"/>
        <v/>
      </c>
      <c r="I458" s="83" t="str">
        <f t="shared" si="60"/>
        <v/>
      </c>
      <c r="J458" s="61" t="str">
        <f t="shared" si="62"/>
        <v/>
      </c>
    </row>
    <row r="459" spans="2:10">
      <c r="B459" s="29"/>
      <c r="C459" s="30"/>
      <c r="D459" s="31"/>
      <c r="E459" s="53" t="str">
        <f t="shared" si="61"/>
        <v/>
      </c>
      <c r="F459" s="32"/>
      <c r="G459" s="31"/>
      <c r="H459" s="80" t="str">
        <f t="shared" si="59"/>
        <v/>
      </c>
      <c r="I459" s="81" t="str">
        <f t="shared" si="60"/>
        <v/>
      </c>
      <c r="J459" s="58" t="str">
        <f t="shared" si="62"/>
        <v/>
      </c>
    </row>
    <row r="460" spans="2:10">
      <c r="B460" s="36"/>
      <c r="C460" s="37"/>
      <c r="D460" s="38"/>
      <c r="E460" s="54" t="str">
        <f t="shared" si="61"/>
        <v/>
      </c>
      <c r="F460" s="39"/>
      <c r="G460" s="38"/>
      <c r="H460" s="82" t="str">
        <f t="shared" si="59"/>
        <v/>
      </c>
      <c r="I460" s="83" t="str">
        <f t="shared" si="60"/>
        <v/>
      </c>
      <c r="J460" s="61" t="str">
        <f t="shared" si="62"/>
        <v/>
      </c>
    </row>
    <row r="461" spans="2:10">
      <c r="B461" s="29"/>
      <c r="C461" s="30"/>
      <c r="D461" s="31"/>
      <c r="E461" s="53" t="str">
        <f t="shared" si="61"/>
        <v/>
      </c>
      <c r="F461" s="32"/>
      <c r="G461" s="31"/>
      <c r="H461" s="80" t="str">
        <f t="shared" si="59"/>
        <v/>
      </c>
      <c r="I461" s="81" t="str">
        <f t="shared" si="60"/>
        <v/>
      </c>
      <c r="J461" s="58" t="str">
        <f t="shared" si="62"/>
        <v/>
      </c>
    </row>
    <row r="462" spans="2:10">
      <c r="B462" s="36"/>
      <c r="C462" s="37"/>
      <c r="D462" s="38"/>
      <c r="E462" s="54" t="str">
        <f t="shared" si="61"/>
        <v/>
      </c>
      <c r="F462" s="39"/>
      <c r="G462" s="38"/>
      <c r="H462" s="82" t="str">
        <f t="shared" si="59"/>
        <v/>
      </c>
      <c r="I462" s="83" t="str">
        <f t="shared" si="60"/>
        <v/>
      </c>
      <c r="J462" s="61" t="str">
        <f t="shared" si="62"/>
        <v/>
      </c>
    </row>
    <row r="463" spans="2:10">
      <c r="B463" s="29"/>
      <c r="C463" s="30"/>
      <c r="D463" s="31"/>
      <c r="E463" s="53" t="str">
        <f t="shared" si="61"/>
        <v/>
      </c>
      <c r="F463" s="32"/>
      <c r="G463" s="31"/>
      <c r="H463" s="80" t="str">
        <f t="shared" si="59"/>
        <v/>
      </c>
      <c r="I463" s="81" t="str">
        <f t="shared" si="60"/>
        <v/>
      </c>
      <c r="J463" s="58" t="str">
        <f t="shared" si="62"/>
        <v/>
      </c>
    </row>
    <row r="464" spans="2:10">
      <c r="B464" s="36"/>
      <c r="C464" s="37"/>
      <c r="D464" s="38"/>
      <c r="E464" s="54" t="str">
        <f t="shared" si="61"/>
        <v/>
      </c>
      <c r="F464" s="39"/>
      <c r="G464" s="38"/>
      <c r="H464" s="82" t="str">
        <f t="shared" si="59"/>
        <v/>
      </c>
      <c r="I464" s="83" t="str">
        <f t="shared" si="60"/>
        <v/>
      </c>
      <c r="J464" s="61" t="str">
        <f t="shared" si="62"/>
        <v/>
      </c>
    </row>
    <row r="465" spans="2:10">
      <c r="B465" s="29"/>
      <c r="C465" s="30"/>
      <c r="D465" s="31"/>
      <c r="E465" s="53" t="str">
        <f t="shared" si="61"/>
        <v/>
      </c>
      <c r="F465" s="32"/>
      <c r="G465" s="31"/>
      <c r="H465" s="80" t="str">
        <f t="shared" si="59"/>
        <v/>
      </c>
      <c r="I465" s="81" t="str">
        <f t="shared" si="60"/>
        <v/>
      </c>
      <c r="J465" s="58" t="str">
        <f t="shared" si="62"/>
        <v/>
      </c>
    </row>
    <row r="466" spans="2:10">
      <c r="B466" s="36"/>
      <c r="C466" s="37"/>
      <c r="D466" s="38"/>
      <c r="E466" s="54" t="str">
        <f t="shared" si="61"/>
        <v/>
      </c>
      <c r="F466" s="39"/>
      <c r="G466" s="38"/>
      <c r="H466" s="82" t="str">
        <f t="shared" si="59"/>
        <v/>
      </c>
      <c r="I466" s="83" t="str">
        <f t="shared" si="60"/>
        <v/>
      </c>
      <c r="J466" s="61" t="str">
        <f t="shared" si="62"/>
        <v/>
      </c>
    </row>
    <row r="467" spans="2:10">
      <c r="B467" s="29"/>
      <c r="C467" s="30"/>
      <c r="D467" s="31"/>
      <c r="E467" s="53" t="str">
        <f t="shared" si="61"/>
        <v/>
      </c>
      <c r="F467" s="32"/>
      <c r="G467" s="31"/>
      <c r="H467" s="80" t="str">
        <f t="shared" si="59"/>
        <v/>
      </c>
      <c r="I467" s="81" t="str">
        <f t="shared" si="60"/>
        <v/>
      </c>
      <c r="J467" s="58" t="str">
        <f t="shared" si="62"/>
        <v/>
      </c>
    </row>
    <row r="468" spans="2:10">
      <c r="B468" s="36"/>
      <c r="C468" s="37"/>
      <c r="D468" s="38"/>
      <c r="E468" s="54" t="str">
        <f t="shared" si="61"/>
        <v/>
      </c>
      <c r="F468" s="39"/>
      <c r="G468" s="38"/>
      <c r="H468" s="82" t="str">
        <f t="shared" si="59"/>
        <v/>
      </c>
      <c r="I468" s="83" t="str">
        <f t="shared" si="60"/>
        <v/>
      </c>
      <c r="J468" s="61" t="str">
        <f t="shared" si="62"/>
        <v/>
      </c>
    </row>
    <row r="469" spans="2:10">
      <c r="B469" s="29"/>
      <c r="C469" s="30"/>
      <c r="D469" s="31"/>
      <c r="E469" s="53" t="str">
        <f t="shared" si="61"/>
        <v/>
      </c>
      <c r="F469" s="32"/>
      <c r="G469" s="31"/>
      <c r="H469" s="80" t="str">
        <f t="shared" si="59"/>
        <v/>
      </c>
      <c r="I469" s="81" t="str">
        <f t="shared" si="60"/>
        <v/>
      </c>
      <c r="J469" s="58" t="str">
        <f t="shared" si="62"/>
        <v/>
      </c>
    </row>
    <row r="470" spans="2:10">
      <c r="B470" s="36"/>
      <c r="C470" s="37"/>
      <c r="D470" s="38"/>
      <c r="E470" s="54" t="str">
        <f t="shared" si="61"/>
        <v/>
      </c>
      <c r="F470" s="39"/>
      <c r="G470" s="38"/>
      <c r="H470" s="82" t="str">
        <f t="shared" si="59"/>
        <v/>
      </c>
      <c r="I470" s="83" t="str">
        <f t="shared" si="60"/>
        <v/>
      </c>
      <c r="J470" s="61" t="str">
        <f t="shared" si="62"/>
        <v/>
      </c>
    </row>
    <row r="471" spans="2:10">
      <c r="B471" s="29"/>
      <c r="C471" s="30"/>
      <c r="D471" s="31"/>
      <c r="E471" s="53" t="str">
        <f t="shared" si="61"/>
        <v/>
      </c>
      <c r="F471" s="32"/>
      <c r="G471" s="31"/>
      <c r="H471" s="80" t="str">
        <f t="shared" si="59"/>
        <v/>
      </c>
      <c r="I471" s="81" t="str">
        <f t="shared" si="60"/>
        <v/>
      </c>
      <c r="J471" s="58" t="str">
        <f t="shared" si="62"/>
        <v/>
      </c>
    </row>
    <row r="472" spans="2:10">
      <c r="B472" s="36"/>
      <c r="C472" s="37"/>
      <c r="D472" s="38"/>
      <c r="E472" s="54" t="str">
        <f t="shared" si="61"/>
        <v/>
      </c>
      <c r="F472" s="39"/>
      <c r="G472" s="38"/>
      <c r="H472" s="82" t="str">
        <f t="shared" si="59"/>
        <v/>
      </c>
      <c r="I472" s="83" t="str">
        <f t="shared" si="60"/>
        <v/>
      </c>
      <c r="J472" s="61" t="str">
        <f t="shared" si="62"/>
        <v/>
      </c>
    </row>
    <row r="473" spans="2:10">
      <c r="B473" s="29"/>
      <c r="C473" s="30"/>
      <c r="D473" s="31"/>
      <c r="E473" s="53" t="str">
        <f t="shared" si="61"/>
        <v/>
      </c>
      <c r="F473" s="32"/>
      <c r="G473" s="31"/>
      <c r="H473" s="80" t="str">
        <f t="shared" si="59"/>
        <v/>
      </c>
      <c r="I473" s="81" t="str">
        <f t="shared" si="60"/>
        <v/>
      </c>
      <c r="J473" s="58" t="str">
        <f t="shared" si="62"/>
        <v/>
      </c>
    </row>
    <row r="474" spans="2:10">
      <c r="B474" s="36"/>
      <c r="C474" s="37"/>
      <c r="D474" s="38"/>
      <c r="E474" s="54" t="str">
        <f t="shared" si="61"/>
        <v/>
      </c>
      <c r="F474" s="39"/>
      <c r="G474" s="38"/>
      <c r="H474" s="82" t="str">
        <f t="shared" ref="H474:H501" si="63">IF(G474&lt;&gt;"",MONTH(G474),"")</f>
        <v/>
      </c>
      <c r="I474" s="83" t="str">
        <f t="shared" ref="I474:I501" si="64">IF(G474&lt;&gt;"",YEAR(G474),"")</f>
        <v/>
      </c>
      <c r="J474" s="61" t="str">
        <f t="shared" si="62"/>
        <v/>
      </c>
    </row>
    <row r="475" spans="2:10">
      <c r="B475" s="29"/>
      <c r="C475" s="30"/>
      <c r="D475" s="31"/>
      <c r="E475" s="53" t="str">
        <f t="shared" si="61"/>
        <v/>
      </c>
      <c r="F475" s="32"/>
      <c r="G475" s="31"/>
      <c r="H475" s="80" t="str">
        <f t="shared" si="63"/>
        <v/>
      </c>
      <c r="I475" s="81" t="str">
        <f t="shared" si="64"/>
        <v/>
      </c>
      <c r="J475" s="58" t="str">
        <f t="shared" si="62"/>
        <v/>
      </c>
    </row>
    <row r="476" spans="2:10">
      <c r="B476" s="36"/>
      <c r="C476" s="37"/>
      <c r="D476" s="38"/>
      <c r="E476" s="54" t="str">
        <f t="shared" si="61"/>
        <v/>
      </c>
      <c r="F476" s="39"/>
      <c r="G476" s="38"/>
      <c r="H476" s="82" t="str">
        <f t="shared" si="63"/>
        <v/>
      </c>
      <c r="I476" s="83" t="str">
        <f t="shared" si="64"/>
        <v/>
      </c>
      <c r="J476" s="61" t="str">
        <f t="shared" si="62"/>
        <v/>
      </c>
    </row>
    <row r="477" spans="2:10">
      <c r="B477" s="29"/>
      <c r="C477" s="30"/>
      <c r="D477" s="31"/>
      <c r="E477" s="53" t="str">
        <f t="shared" si="61"/>
        <v/>
      </c>
      <c r="F477" s="32"/>
      <c r="G477" s="31"/>
      <c r="H477" s="80" t="str">
        <f t="shared" si="63"/>
        <v/>
      </c>
      <c r="I477" s="81" t="str">
        <f t="shared" si="64"/>
        <v/>
      </c>
      <c r="J477" s="58" t="str">
        <f t="shared" si="62"/>
        <v/>
      </c>
    </row>
    <row r="478" spans="2:10">
      <c r="B478" s="36"/>
      <c r="C478" s="37"/>
      <c r="D478" s="38"/>
      <c r="E478" s="54" t="str">
        <f t="shared" si="61"/>
        <v/>
      </c>
      <c r="F478" s="39"/>
      <c r="G478" s="38"/>
      <c r="H478" s="82" t="str">
        <f t="shared" si="63"/>
        <v/>
      </c>
      <c r="I478" s="83" t="str">
        <f t="shared" si="64"/>
        <v/>
      </c>
      <c r="J478" s="61" t="str">
        <f t="shared" si="62"/>
        <v/>
      </c>
    </row>
    <row r="479" spans="2:10">
      <c r="B479" s="29"/>
      <c r="C479" s="30"/>
      <c r="D479" s="31"/>
      <c r="E479" s="53" t="str">
        <f t="shared" si="61"/>
        <v/>
      </c>
      <c r="F479" s="32"/>
      <c r="G479" s="31"/>
      <c r="H479" s="80" t="str">
        <f t="shared" si="63"/>
        <v/>
      </c>
      <c r="I479" s="81" t="str">
        <f t="shared" si="64"/>
        <v/>
      </c>
      <c r="J479" s="58" t="str">
        <f t="shared" si="62"/>
        <v/>
      </c>
    </row>
    <row r="480" spans="2:10">
      <c r="B480" s="36"/>
      <c r="C480" s="37"/>
      <c r="D480" s="38"/>
      <c r="E480" s="54" t="str">
        <f t="shared" si="61"/>
        <v/>
      </c>
      <c r="F480" s="39"/>
      <c r="G480" s="38"/>
      <c r="H480" s="82" t="str">
        <f t="shared" si="63"/>
        <v/>
      </c>
      <c r="I480" s="83" t="str">
        <f t="shared" si="64"/>
        <v/>
      </c>
      <c r="J480" s="61" t="str">
        <f t="shared" si="62"/>
        <v/>
      </c>
    </row>
    <row r="481" spans="2:10">
      <c r="B481" s="29"/>
      <c r="C481" s="30"/>
      <c r="D481" s="31"/>
      <c r="E481" s="53" t="str">
        <f t="shared" si="61"/>
        <v/>
      </c>
      <c r="F481" s="32"/>
      <c r="G481" s="31"/>
      <c r="H481" s="80" t="str">
        <f t="shared" si="63"/>
        <v/>
      </c>
      <c r="I481" s="81" t="str">
        <f t="shared" si="64"/>
        <v/>
      </c>
      <c r="J481" s="58" t="str">
        <f t="shared" si="62"/>
        <v/>
      </c>
    </row>
    <row r="482" spans="2:10">
      <c r="B482" s="36"/>
      <c r="C482" s="37"/>
      <c r="D482" s="38"/>
      <c r="E482" s="54" t="str">
        <f t="shared" si="61"/>
        <v/>
      </c>
      <c r="F482" s="39"/>
      <c r="G482" s="38"/>
      <c r="H482" s="82" t="str">
        <f t="shared" si="63"/>
        <v/>
      </c>
      <c r="I482" s="83" t="str">
        <f t="shared" si="64"/>
        <v/>
      </c>
      <c r="J482" s="61" t="str">
        <f t="shared" si="62"/>
        <v/>
      </c>
    </row>
    <row r="483" spans="2:10">
      <c r="B483" s="29"/>
      <c r="C483" s="30"/>
      <c r="D483" s="31"/>
      <c r="E483" s="53" t="str">
        <f t="shared" si="61"/>
        <v/>
      </c>
      <c r="F483" s="32"/>
      <c r="G483" s="31"/>
      <c r="H483" s="80" t="str">
        <f t="shared" si="63"/>
        <v/>
      </c>
      <c r="I483" s="81" t="str">
        <f t="shared" si="64"/>
        <v/>
      </c>
      <c r="J483" s="58" t="str">
        <f t="shared" si="62"/>
        <v/>
      </c>
    </row>
    <row r="484" spans="2:10">
      <c r="B484" s="36"/>
      <c r="C484" s="37"/>
      <c r="D484" s="38"/>
      <c r="E484" s="54" t="str">
        <f t="shared" si="61"/>
        <v/>
      </c>
      <c r="F484" s="39"/>
      <c r="G484" s="38"/>
      <c r="H484" s="82" t="str">
        <f t="shared" si="63"/>
        <v/>
      </c>
      <c r="I484" s="83" t="str">
        <f t="shared" si="64"/>
        <v/>
      </c>
      <c r="J484" s="61" t="str">
        <f t="shared" si="62"/>
        <v/>
      </c>
    </row>
    <row r="485" spans="2:10">
      <c r="B485" s="29"/>
      <c r="C485" s="30"/>
      <c r="D485" s="31"/>
      <c r="E485" s="53" t="str">
        <f t="shared" si="61"/>
        <v/>
      </c>
      <c r="F485" s="32"/>
      <c r="G485" s="31"/>
      <c r="H485" s="80" t="str">
        <f t="shared" si="63"/>
        <v/>
      </c>
      <c r="I485" s="81" t="str">
        <f t="shared" si="64"/>
        <v/>
      </c>
      <c r="J485" s="58" t="str">
        <f t="shared" si="62"/>
        <v/>
      </c>
    </row>
    <row r="486" spans="2:10">
      <c r="B486" s="36"/>
      <c r="C486" s="37"/>
      <c r="D486" s="38"/>
      <c r="E486" s="54" t="str">
        <f t="shared" si="61"/>
        <v/>
      </c>
      <c r="F486" s="39"/>
      <c r="G486" s="38"/>
      <c r="H486" s="82" t="str">
        <f t="shared" si="63"/>
        <v/>
      </c>
      <c r="I486" s="83" t="str">
        <f t="shared" si="64"/>
        <v/>
      </c>
      <c r="J486" s="61" t="str">
        <f t="shared" si="62"/>
        <v/>
      </c>
    </row>
    <row r="487" spans="2:10">
      <c r="B487" s="29"/>
      <c r="C487" s="30"/>
      <c r="D487" s="31"/>
      <c r="E487" s="53" t="str">
        <f t="shared" si="61"/>
        <v/>
      </c>
      <c r="F487" s="32"/>
      <c r="G487" s="31"/>
      <c r="H487" s="80" t="str">
        <f t="shared" si="63"/>
        <v/>
      </c>
      <c r="I487" s="81" t="str">
        <f t="shared" si="64"/>
        <v/>
      </c>
      <c r="J487" s="58" t="str">
        <f t="shared" si="62"/>
        <v/>
      </c>
    </row>
    <row r="488" spans="2:10">
      <c r="B488" s="36"/>
      <c r="C488" s="37"/>
      <c r="D488" s="38"/>
      <c r="E488" s="54" t="str">
        <f t="shared" si="61"/>
        <v/>
      </c>
      <c r="F488" s="39"/>
      <c r="G488" s="38"/>
      <c r="H488" s="82" t="str">
        <f t="shared" si="63"/>
        <v/>
      </c>
      <c r="I488" s="83" t="str">
        <f t="shared" si="64"/>
        <v/>
      </c>
      <c r="J488" s="61" t="str">
        <f t="shared" si="62"/>
        <v/>
      </c>
    </row>
    <row r="489" spans="2:10">
      <c r="B489" s="29"/>
      <c r="C489" s="30"/>
      <c r="D489" s="31"/>
      <c r="E489" s="53" t="str">
        <f t="shared" si="61"/>
        <v/>
      </c>
      <c r="F489" s="32"/>
      <c r="G489" s="31"/>
      <c r="H489" s="80" t="str">
        <f t="shared" si="63"/>
        <v/>
      </c>
      <c r="I489" s="81" t="str">
        <f t="shared" si="64"/>
        <v/>
      </c>
      <c r="J489" s="58" t="str">
        <f t="shared" si="62"/>
        <v/>
      </c>
    </row>
    <row r="490" spans="2:10">
      <c r="B490" s="36"/>
      <c r="C490" s="37"/>
      <c r="D490" s="38"/>
      <c r="E490" s="54" t="str">
        <f t="shared" si="61"/>
        <v/>
      </c>
      <c r="F490" s="39"/>
      <c r="G490" s="38"/>
      <c r="H490" s="82" t="str">
        <f t="shared" si="63"/>
        <v/>
      </c>
      <c r="I490" s="83" t="str">
        <f t="shared" si="64"/>
        <v/>
      </c>
      <c r="J490" s="61" t="str">
        <f t="shared" si="62"/>
        <v/>
      </c>
    </row>
    <row r="491" spans="2:10">
      <c r="B491" s="29"/>
      <c r="C491" s="30"/>
      <c r="D491" s="31"/>
      <c r="E491" s="53" t="str">
        <f t="shared" si="61"/>
        <v/>
      </c>
      <c r="F491" s="32"/>
      <c r="G491" s="31"/>
      <c r="H491" s="80" t="str">
        <f t="shared" si="63"/>
        <v/>
      </c>
      <c r="I491" s="81" t="str">
        <f t="shared" si="64"/>
        <v/>
      </c>
      <c r="J491" s="58" t="str">
        <f t="shared" si="62"/>
        <v/>
      </c>
    </row>
    <row r="492" spans="2:10">
      <c r="B492" s="36"/>
      <c r="C492" s="37"/>
      <c r="D492" s="38"/>
      <c r="E492" s="54" t="str">
        <f t="shared" si="61"/>
        <v/>
      </c>
      <c r="F492" s="39"/>
      <c r="G492" s="38"/>
      <c r="H492" s="82" t="str">
        <f t="shared" si="63"/>
        <v/>
      </c>
      <c r="I492" s="83" t="str">
        <f t="shared" si="64"/>
        <v/>
      </c>
      <c r="J492" s="61" t="str">
        <f t="shared" si="62"/>
        <v/>
      </c>
    </row>
    <row r="493" spans="2:10">
      <c r="B493" s="29"/>
      <c r="C493" s="30"/>
      <c r="D493" s="31"/>
      <c r="E493" s="53" t="str">
        <f t="shared" si="61"/>
        <v/>
      </c>
      <c r="F493" s="32"/>
      <c r="G493" s="31"/>
      <c r="H493" s="80" t="str">
        <f t="shared" si="63"/>
        <v/>
      </c>
      <c r="I493" s="81" t="str">
        <f t="shared" si="64"/>
        <v/>
      </c>
      <c r="J493" s="58" t="str">
        <f t="shared" si="62"/>
        <v/>
      </c>
    </row>
    <row r="494" spans="2:10">
      <c r="B494" s="36"/>
      <c r="C494" s="37"/>
      <c r="D494" s="38"/>
      <c r="E494" s="54" t="str">
        <f t="shared" si="61"/>
        <v/>
      </c>
      <c r="F494" s="39"/>
      <c r="G494" s="38"/>
      <c r="H494" s="82" t="str">
        <f t="shared" si="63"/>
        <v/>
      </c>
      <c r="I494" s="83" t="str">
        <f t="shared" si="64"/>
        <v/>
      </c>
      <c r="J494" s="61" t="str">
        <f t="shared" si="62"/>
        <v/>
      </c>
    </row>
    <row r="495" spans="2:10">
      <c r="B495" s="29"/>
      <c r="C495" s="30"/>
      <c r="D495" s="31"/>
      <c r="E495" s="53" t="str">
        <f t="shared" si="61"/>
        <v/>
      </c>
      <c r="F495" s="32"/>
      <c r="G495" s="31"/>
      <c r="H495" s="80" t="str">
        <f t="shared" si="63"/>
        <v/>
      </c>
      <c r="I495" s="81" t="str">
        <f t="shared" si="64"/>
        <v/>
      </c>
      <c r="J495" s="58" t="str">
        <f t="shared" si="62"/>
        <v/>
      </c>
    </row>
    <row r="496" spans="2:10">
      <c r="B496" s="36"/>
      <c r="C496" s="37"/>
      <c r="D496" s="38"/>
      <c r="E496" s="54" t="str">
        <f t="shared" si="61"/>
        <v/>
      </c>
      <c r="F496" s="39"/>
      <c r="G496" s="38"/>
      <c r="H496" s="82" t="str">
        <f t="shared" si="63"/>
        <v/>
      </c>
      <c r="I496" s="83" t="str">
        <f t="shared" si="64"/>
        <v/>
      </c>
      <c r="J496" s="61" t="str">
        <f t="shared" si="62"/>
        <v/>
      </c>
    </row>
    <row r="497" spans="2:10">
      <c r="B497" s="29"/>
      <c r="C497" s="30"/>
      <c r="D497" s="31"/>
      <c r="E497" s="53" t="str">
        <f t="shared" si="61"/>
        <v/>
      </c>
      <c r="F497" s="32"/>
      <c r="G497" s="31"/>
      <c r="H497" s="80" t="str">
        <f t="shared" si="63"/>
        <v/>
      </c>
      <c r="I497" s="81" t="str">
        <f t="shared" si="64"/>
        <v/>
      </c>
      <c r="J497" s="58" t="str">
        <f t="shared" si="62"/>
        <v/>
      </c>
    </row>
    <row r="498" spans="2:10">
      <c r="B498" s="36"/>
      <c r="C498" s="37"/>
      <c r="D498" s="38"/>
      <c r="E498" s="54" t="str">
        <f t="shared" si="61"/>
        <v/>
      </c>
      <c r="F498" s="39"/>
      <c r="G498" s="38"/>
      <c r="H498" s="82" t="str">
        <f t="shared" si="63"/>
        <v/>
      </c>
      <c r="I498" s="83" t="str">
        <f t="shared" si="64"/>
        <v/>
      </c>
      <c r="J498" s="61" t="str">
        <f t="shared" si="62"/>
        <v/>
      </c>
    </row>
    <row r="499" spans="2:10">
      <c r="B499" s="29"/>
      <c r="C499" s="30"/>
      <c r="D499" s="31"/>
      <c r="E499" s="53" t="str">
        <f t="shared" si="61"/>
        <v/>
      </c>
      <c r="F499" s="32"/>
      <c r="G499" s="31"/>
      <c r="H499" s="80" t="str">
        <f t="shared" si="63"/>
        <v/>
      </c>
      <c r="I499" s="81" t="str">
        <f t="shared" si="64"/>
        <v/>
      </c>
      <c r="J499" s="58" t="str">
        <f t="shared" si="62"/>
        <v/>
      </c>
    </row>
    <row r="500" spans="2:10">
      <c r="B500" s="36"/>
      <c r="C500" s="37"/>
      <c r="D500" s="38"/>
      <c r="E500" s="54" t="str">
        <f t="shared" si="61"/>
        <v/>
      </c>
      <c r="F500" s="39"/>
      <c r="G500" s="38"/>
      <c r="H500" s="82" t="str">
        <f t="shared" si="63"/>
        <v/>
      </c>
      <c r="I500" s="83" t="str">
        <f t="shared" si="64"/>
        <v/>
      </c>
      <c r="J500" s="61" t="str">
        <f t="shared" si="62"/>
        <v/>
      </c>
    </row>
    <row r="501" spans="2:10" ht="15.75" thickBot="1">
      <c r="B501" s="75"/>
      <c r="C501" s="76"/>
      <c r="D501" s="77"/>
      <c r="E501" s="79" t="str">
        <f t="shared" si="61"/>
        <v/>
      </c>
      <c r="F501" s="78"/>
      <c r="G501" s="77"/>
      <c r="H501" s="84" t="str">
        <f t="shared" si="63"/>
        <v/>
      </c>
      <c r="I501" s="85" t="str">
        <f t="shared" si="64"/>
        <v/>
      </c>
      <c r="J501" s="86" t="str">
        <f t="shared" si="62"/>
        <v/>
      </c>
    </row>
  </sheetData>
  <sheetProtection algorithmName="SHA-512" hashValue="hTtEzyQRObjlSQpM2nSJylnWIJFortZNGLUQmqzOYFoBSEK5z2P88dHRp56g6jLCAvpQhQF659bd1N2ybCoNzQ==" saltValue="vmrsSHCId4uqqXNaF0JIgQ==" spinCount="100000" sheet="1" objects="1" scenarios="1"/>
  <autoFilter ref="B2:J501" xr:uid="{00000000-0009-0000-0000-000002000000}"/>
  <conditionalFormatting sqref="AS16:AS25">
    <cfRule type="aboveAverage" dxfId="1" priority="3"/>
  </conditionalFormatting>
  <conditionalFormatting sqref="AT16:BD25">
    <cfRule type="aboveAverage" dxfId="0" priority="1"/>
  </conditionalFormatting>
  <dataValidations count="1">
    <dataValidation type="list" allowBlank="1" showInputMessage="1" showErrorMessage="1" sqref="D3:D501" xr:uid="{00000000-0002-0000-0200-000000000000}">
      <formula1>$AM$2:$AM$54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U47"/>
  <sheetViews>
    <sheetView showGridLines="0" showRowColHeaders="0" zoomScale="80" zoomScaleNormal="80" workbookViewId="0">
      <selection activeCell="AA5" sqref="AA5:AB5"/>
    </sheetView>
  </sheetViews>
  <sheetFormatPr defaultColWidth="4.7109375" defaultRowHeight="15"/>
  <cols>
    <col min="1" max="1" width="2.5703125" style="18" customWidth="1"/>
    <col min="2" max="2" width="1.28515625" style="18" customWidth="1"/>
    <col min="3" max="4" width="4.7109375" style="18" customWidth="1"/>
    <col min="5" max="29" width="4.7109375" style="18"/>
    <col min="30" max="30" width="3.5703125" style="18" customWidth="1"/>
    <col min="31" max="31" width="1.140625" style="18" customWidth="1"/>
    <col min="32" max="32" width="2.5703125" style="18" customWidth="1"/>
    <col min="33" max="36" width="4.7109375" style="18" customWidth="1"/>
    <col min="37" max="52" width="4.7109375" style="18"/>
    <col min="53" max="53" width="4.7109375" style="18" customWidth="1"/>
    <col min="54" max="16384" width="4.7109375" style="18"/>
  </cols>
  <sheetData>
    <row r="2" spans="2:47" ht="9" customHeight="1">
      <c r="B2" s="120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G2" s="120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</row>
    <row r="3" spans="2:47">
      <c r="B3" s="93"/>
      <c r="C3" s="141" t="s">
        <v>121</v>
      </c>
      <c r="D3" s="141"/>
      <c r="E3" s="143" t="s">
        <v>122</v>
      </c>
      <c r="F3" s="145"/>
      <c r="G3" s="143" t="s">
        <v>123</v>
      </c>
      <c r="H3" s="143"/>
      <c r="I3" s="143" t="s">
        <v>124</v>
      </c>
      <c r="J3" s="143"/>
      <c r="K3" s="143" t="s">
        <v>125</v>
      </c>
      <c r="L3" s="143"/>
      <c r="M3" s="143" t="s">
        <v>126</v>
      </c>
      <c r="N3" s="143"/>
      <c r="O3" s="143" t="s">
        <v>127</v>
      </c>
      <c r="P3" s="143"/>
      <c r="Q3" s="143" t="s">
        <v>128</v>
      </c>
      <c r="R3" s="143"/>
      <c r="S3" s="143" t="s">
        <v>129</v>
      </c>
      <c r="T3" s="143"/>
      <c r="U3" s="143" t="s">
        <v>130</v>
      </c>
      <c r="V3" s="143"/>
      <c r="W3" s="143" t="s">
        <v>131</v>
      </c>
      <c r="X3" s="143"/>
      <c r="Y3" s="143" t="s">
        <v>132</v>
      </c>
      <c r="Z3" s="143"/>
      <c r="AA3" s="143" t="s">
        <v>133</v>
      </c>
      <c r="AB3" s="143"/>
      <c r="AC3" s="146" t="s">
        <v>22</v>
      </c>
      <c r="AD3" s="146"/>
      <c r="AE3" s="92"/>
      <c r="AG3" s="93"/>
      <c r="AU3" s="92"/>
    </row>
    <row r="4" spans="2:47">
      <c r="B4" s="93"/>
      <c r="C4" s="140" t="s">
        <v>0</v>
      </c>
      <c r="D4" s="140"/>
      <c r="E4" s="138">
        <f>SUMIF(Lançar_Receitas!$J:$J,Painel_Fluxo_Caixa!E3,Lançar_Receitas!$F:$F)</f>
        <v>3350</v>
      </c>
      <c r="F4" s="138"/>
      <c r="G4" s="138">
        <f>SUMIF(Lançar_Receitas!$J:$J,Painel_Fluxo_Caixa!G3,Lançar_Receitas!$F:$F)</f>
        <v>3500</v>
      </c>
      <c r="H4" s="138"/>
      <c r="I4" s="138">
        <f>SUMIF(Lançar_Receitas!$J:$J,Painel_Fluxo_Caixa!I3,Lançar_Receitas!$F:$F)</f>
        <v>3450</v>
      </c>
      <c r="J4" s="138"/>
      <c r="K4" s="138">
        <f>SUMIF(Lançar_Receitas!$J:$J,Painel_Fluxo_Caixa!K3,Lançar_Receitas!$F:$F)</f>
        <v>3400</v>
      </c>
      <c r="L4" s="138"/>
      <c r="M4" s="138">
        <f>SUMIF(Lançar_Receitas!$J:$J,Painel_Fluxo_Caixa!M3,Lançar_Receitas!$F:$F)</f>
        <v>3250</v>
      </c>
      <c r="N4" s="138"/>
      <c r="O4" s="138">
        <f>SUMIF(Lançar_Receitas!$J:$J,Painel_Fluxo_Caixa!O3,Lançar_Receitas!$F:$F)</f>
        <v>3300</v>
      </c>
      <c r="P4" s="138"/>
      <c r="Q4" s="138">
        <f>SUMIF(Lançar_Receitas!$J:$J,Painel_Fluxo_Caixa!Q3,Lançar_Receitas!$F:$F)</f>
        <v>3300</v>
      </c>
      <c r="R4" s="138"/>
      <c r="S4" s="138">
        <f>SUMIF(Lançar_Receitas!$J:$J,Painel_Fluxo_Caixa!S3,Lançar_Receitas!$F:$F)</f>
        <v>3250</v>
      </c>
      <c r="T4" s="138"/>
      <c r="U4" s="138">
        <f>SUMIF(Lançar_Receitas!$J:$J,Painel_Fluxo_Caixa!U3,Lançar_Receitas!$F:$F)</f>
        <v>3350</v>
      </c>
      <c r="V4" s="138"/>
      <c r="W4" s="138">
        <f>SUMIF(Lançar_Receitas!$J:$J,Painel_Fluxo_Caixa!W3,Lançar_Receitas!$F:$F)</f>
        <v>3300</v>
      </c>
      <c r="X4" s="138"/>
      <c r="Y4" s="138">
        <f>SUMIF(Lançar_Receitas!$J:$J,Painel_Fluxo_Caixa!Y3,Lançar_Receitas!$F:$F)</f>
        <v>0</v>
      </c>
      <c r="Z4" s="138"/>
      <c r="AA4" s="138">
        <f>SUMIF(Lançar_Receitas!$J:$J,Painel_Fluxo_Caixa!AA3,Lançar_Receitas!$F:$F)</f>
        <v>0</v>
      </c>
      <c r="AB4" s="138"/>
      <c r="AC4" s="139">
        <f t="shared" ref="AC4:AC5" si="0">SUM(E4:AB4)</f>
        <v>33450</v>
      </c>
      <c r="AD4" s="139"/>
      <c r="AE4" s="92"/>
      <c r="AG4" s="93"/>
      <c r="AL4" s="130" t="s">
        <v>134</v>
      </c>
      <c r="AM4" s="131"/>
      <c r="AN4" s="131"/>
      <c r="AO4" s="132"/>
      <c r="AU4" s="92"/>
    </row>
    <row r="5" spans="2:47">
      <c r="B5" s="93"/>
      <c r="C5" s="142" t="s">
        <v>23</v>
      </c>
      <c r="D5" s="142"/>
      <c r="E5" s="144">
        <f>SUMIF(Lançar_Despesas!$J:$J,Painel_Fluxo_Caixa!E3,Lançar_Despesas!$F:$F)</f>
        <v>2034</v>
      </c>
      <c r="F5" s="144"/>
      <c r="G5" s="144">
        <f>SUMIF(Lançar_Despesas!$J:$J,Painel_Fluxo_Caixa!G3,Lançar_Despesas!$F:$F)</f>
        <v>2245</v>
      </c>
      <c r="H5" s="144"/>
      <c r="I5" s="144">
        <f>SUMIF(Lançar_Despesas!$J:$J,Painel_Fluxo_Caixa!I3,Lançar_Despesas!$F:$F)</f>
        <v>2400</v>
      </c>
      <c r="J5" s="144"/>
      <c r="K5" s="144">
        <f>SUMIF(Lançar_Despesas!$J:$J,Painel_Fluxo_Caixa!K3,Lançar_Despesas!$F:$F)</f>
        <v>2774</v>
      </c>
      <c r="L5" s="144"/>
      <c r="M5" s="144">
        <f>SUMIF(Lançar_Despesas!$J:$J,Painel_Fluxo_Caixa!M3,Lançar_Despesas!$F:$F)</f>
        <v>2235</v>
      </c>
      <c r="N5" s="144"/>
      <c r="O5" s="144">
        <f>SUMIF(Lançar_Despesas!$J:$J,Painel_Fluxo_Caixa!O3,Lançar_Despesas!$F:$F)</f>
        <v>2077</v>
      </c>
      <c r="P5" s="144"/>
      <c r="Q5" s="144">
        <f>SUMIF(Lançar_Despesas!$J:$J,Painel_Fluxo_Caixa!Q3,Lançar_Despesas!$F:$F)</f>
        <v>2516</v>
      </c>
      <c r="R5" s="144"/>
      <c r="S5" s="144">
        <f>SUMIF(Lançar_Despesas!$J:$J,Painel_Fluxo_Caixa!S3,Lançar_Despesas!$F:$F)</f>
        <v>2449</v>
      </c>
      <c r="T5" s="144"/>
      <c r="U5" s="144">
        <f>SUMIF(Lançar_Despesas!$J:$J,Painel_Fluxo_Caixa!U3,Lançar_Despesas!$F:$F)</f>
        <v>2297</v>
      </c>
      <c r="V5" s="144"/>
      <c r="W5" s="144">
        <f>SUMIF(Lançar_Despesas!$J:$J,Painel_Fluxo_Caixa!W3,Lançar_Despesas!$F:$F)</f>
        <v>1949</v>
      </c>
      <c r="X5" s="144"/>
      <c r="Y5" s="144">
        <f>SUMIF(Lançar_Despesas!$J:$J,Painel_Fluxo_Caixa!Y3,Lançar_Despesas!$F:$F)</f>
        <v>0</v>
      </c>
      <c r="Z5" s="144"/>
      <c r="AA5" s="144">
        <f>SUMIF(Lançar_Despesas!$J:$J,Painel_Fluxo_Caixa!AA3,Lançar_Despesas!$F:$F)</f>
        <v>0</v>
      </c>
      <c r="AB5" s="144"/>
      <c r="AC5" s="147">
        <f t="shared" si="0"/>
        <v>22976</v>
      </c>
      <c r="AD5" s="147"/>
      <c r="AE5" s="92"/>
      <c r="AG5" s="93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2"/>
    </row>
    <row r="6" spans="2:47">
      <c r="B6" s="93"/>
      <c r="C6" s="140" t="s">
        <v>135</v>
      </c>
      <c r="D6" s="140"/>
      <c r="E6" s="136">
        <f>E4-E5</f>
        <v>1316</v>
      </c>
      <c r="F6" s="136"/>
      <c r="G6" s="136">
        <f t="shared" ref="G6" si="1">G4-G5</f>
        <v>1255</v>
      </c>
      <c r="H6" s="136"/>
      <c r="I6" s="136">
        <f t="shared" ref="I6" si="2">I4-I5</f>
        <v>1050</v>
      </c>
      <c r="J6" s="136"/>
      <c r="K6" s="136">
        <f t="shared" ref="K6" si="3">K4-K5</f>
        <v>626</v>
      </c>
      <c r="L6" s="136"/>
      <c r="M6" s="136">
        <f t="shared" ref="M6" si="4">M4-M5</f>
        <v>1015</v>
      </c>
      <c r="N6" s="136"/>
      <c r="O6" s="136">
        <f t="shared" ref="O6" si="5">O4-O5</f>
        <v>1223</v>
      </c>
      <c r="P6" s="136"/>
      <c r="Q6" s="136">
        <f t="shared" ref="Q6" si="6">Q4-Q5</f>
        <v>784</v>
      </c>
      <c r="R6" s="136"/>
      <c r="S6" s="136">
        <f t="shared" ref="S6" si="7">S4-S5</f>
        <v>801</v>
      </c>
      <c r="T6" s="136"/>
      <c r="U6" s="136">
        <f t="shared" ref="U6" si="8">U4-U5</f>
        <v>1053</v>
      </c>
      <c r="V6" s="136"/>
      <c r="W6" s="136">
        <f t="shared" ref="W6" si="9">W4-W5</f>
        <v>1351</v>
      </c>
      <c r="X6" s="136"/>
      <c r="Y6" s="136">
        <f t="shared" ref="Y6" si="10">Y4-Y5</f>
        <v>0</v>
      </c>
      <c r="Z6" s="136"/>
      <c r="AA6" s="136">
        <f>AA4-AA5</f>
        <v>0</v>
      </c>
      <c r="AB6" s="136"/>
      <c r="AC6" s="137">
        <f>AC4-AC5</f>
        <v>10474</v>
      </c>
      <c r="AD6" s="137"/>
      <c r="AE6" s="92"/>
      <c r="AG6" s="93"/>
      <c r="AH6" s="123"/>
      <c r="AI6" s="133" t="s">
        <v>136</v>
      </c>
      <c r="AJ6" s="133"/>
      <c r="AK6" s="133"/>
      <c r="AL6" s="133"/>
      <c r="AM6" s="133"/>
      <c r="AN6" s="133"/>
      <c r="AO6" s="133"/>
      <c r="AP6" s="128">
        <f>AC6</f>
        <v>10474</v>
      </c>
      <c r="AQ6" s="128"/>
      <c r="AR6" s="128"/>
      <c r="AS6" s="128"/>
      <c r="AT6" s="124"/>
      <c r="AU6" s="92"/>
    </row>
    <row r="7" spans="2:47">
      <c r="B7" s="93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2"/>
      <c r="AG7" s="93"/>
      <c r="AH7" s="123"/>
      <c r="AI7" s="134"/>
      <c r="AJ7" s="134"/>
      <c r="AK7" s="134"/>
      <c r="AL7" s="134"/>
      <c r="AM7" s="134"/>
      <c r="AN7" s="134"/>
      <c r="AO7" s="134"/>
      <c r="AP7" s="129"/>
      <c r="AQ7" s="129"/>
      <c r="AR7" s="129"/>
      <c r="AS7" s="129"/>
      <c r="AT7" s="125"/>
      <c r="AU7" s="92"/>
    </row>
    <row r="8" spans="2:47">
      <c r="B8" s="93"/>
      <c r="AE8" s="92"/>
      <c r="AG8" s="91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89"/>
    </row>
    <row r="9" spans="2:47">
      <c r="B9" s="93"/>
      <c r="AE9" s="92"/>
    </row>
    <row r="10" spans="2:47">
      <c r="B10" s="93"/>
      <c r="AE10" s="92"/>
    </row>
    <row r="11" spans="2:47">
      <c r="B11" s="93"/>
      <c r="AE11" s="92"/>
    </row>
    <row r="12" spans="2:47">
      <c r="B12" s="93"/>
      <c r="AE12" s="92"/>
    </row>
    <row r="13" spans="2:47">
      <c r="B13" s="93"/>
      <c r="AE13" s="92"/>
    </row>
    <row r="14" spans="2:47">
      <c r="B14" s="93"/>
      <c r="AE14" s="92"/>
    </row>
    <row r="15" spans="2:47">
      <c r="B15" s="93"/>
      <c r="AE15" s="92"/>
    </row>
    <row r="16" spans="2:47">
      <c r="B16" s="93"/>
      <c r="AE16" s="92"/>
    </row>
    <row r="17" spans="2:31">
      <c r="B17" s="93"/>
      <c r="AE17" s="92"/>
    </row>
    <row r="18" spans="2:31">
      <c r="B18" s="93"/>
      <c r="AE18" s="92"/>
    </row>
    <row r="19" spans="2:31">
      <c r="B19" s="93"/>
      <c r="AE19" s="92"/>
    </row>
    <row r="20" spans="2:31">
      <c r="B20" s="93"/>
      <c r="AE20" s="92"/>
    </row>
    <row r="21" spans="2:31">
      <c r="B21" s="93"/>
      <c r="AE21" s="92"/>
    </row>
    <row r="22" spans="2:31">
      <c r="B22" s="91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89"/>
    </row>
    <row r="39" spans="2:30"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</row>
    <row r="47" spans="2:30">
      <c r="B47" s="126" t="s">
        <v>137</v>
      </c>
      <c r="C47" s="126"/>
      <c r="D47" s="126"/>
      <c r="E47" s="126"/>
      <c r="F47" s="126"/>
    </row>
  </sheetData>
  <sheetProtection algorithmName="SHA-512" hashValue="pd/9mUcpiNdZptbzkM0rEmvp1hTR3CVfyNToAmqnh3fVRh7Wm4QdQmSb/Q46b5Nj0sqP8IGHapsqhAAtBwgNMg==" saltValue="GgGKxP+eYQO6c8UCYKWXMA==" spinCount="100000" sheet="1" objects="1" scenarios="1"/>
  <mergeCells count="71">
    <mergeCell ref="S3:T3"/>
    <mergeCell ref="U3:V3"/>
    <mergeCell ref="W3:X3"/>
    <mergeCell ref="Y3:Z3"/>
    <mergeCell ref="AA3:AB3"/>
    <mergeCell ref="AC3:AD3"/>
    <mergeCell ref="AC5:AD5"/>
    <mergeCell ref="O3:P3"/>
    <mergeCell ref="M3:N3"/>
    <mergeCell ref="K3:L3"/>
    <mergeCell ref="Q4:R4"/>
    <mergeCell ref="S4:T4"/>
    <mergeCell ref="U4:V4"/>
    <mergeCell ref="W4:X4"/>
    <mergeCell ref="Q5:R5"/>
    <mergeCell ref="S5:T5"/>
    <mergeCell ref="U5:V5"/>
    <mergeCell ref="W5:X5"/>
    <mergeCell ref="Y5:Z5"/>
    <mergeCell ref="AA5:AB5"/>
    <mergeCell ref="Q3:R3"/>
    <mergeCell ref="K4:L4"/>
    <mergeCell ref="C3:D3"/>
    <mergeCell ref="C5:D5"/>
    <mergeCell ref="G3:H3"/>
    <mergeCell ref="O5:P5"/>
    <mergeCell ref="M5:N5"/>
    <mergeCell ref="K5:L5"/>
    <mergeCell ref="I5:J5"/>
    <mergeCell ref="G5:H5"/>
    <mergeCell ref="M4:N4"/>
    <mergeCell ref="O4:P4"/>
    <mergeCell ref="I3:J3"/>
    <mergeCell ref="E5:F5"/>
    <mergeCell ref="E3:F3"/>
    <mergeCell ref="C4:D4"/>
    <mergeCell ref="C6:D6"/>
    <mergeCell ref="E4:F4"/>
    <mergeCell ref="G4:H4"/>
    <mergeCell ref="I4:J4"/>
    <mergeCell ref="E6:F6"/>
    <mergeCell ref="G6:H6"/>
    <mergeCell ref="I6:J6"/>
    <mergeCell ref="K6:L6"/>
    <mergeCell ref="M6:N6"/>
    <mergeCell ref="W39:X39"/>
    <mergeCell ref="G39:H39"/>
    <mergeCell ref="I39:J39"/>
    <mergeCell ref="K39:L39"/>
    <mergeCell ref="S6:T6"/>
    <mergeCell ref="U6:V6"/>
    <mergeCell ref="W6:X6"/>
    <mergeCell ref="O6:P6"/>
    <mergeCell ref="Q6:R6"/>
    <mergeCell ref="M39:N39"/>
    <mergeCell ref="O39:P39"/>
    <mergeCell ref="Q39:R39"/>
    <mergeCell ref="S39:T39"/>
    <mergeCell ref="U39:V39"/>
    <mergeCell ref="AP6:AS7"/>
    <mergeCell ref="AL4:AO4"/>
    <mergeCell ref="AI6:AO7"/>
    <mergeCell ref="Y39:Z39"/>
    <mergeCell ref="AA39:AB39"/>
    <mergeCell ref="AC39:AD39"/>
    <mergeCell ref="Y6:Z6"/>
    <mergeCell ref="AA6:AB6"/>
    <mergeCell ref="AC6:AD6"/>
    <mergeCell ref="Y4:Z4"/>
    <mergeCell ref="AA4:AB4"/>
    <mergeCell ref="AC4:AD4"/>
  </mergeCells>
  <pageMargins left="0.511811024" right="0.511811024" top="0.78740157499999996" bottom="0.78740157499999996" header="0.31496062000000002" footer="0.31496062000000002"/>
  <pageSetup paperSize="9" scale="3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Drop Down 3">
              <controlPr defaultSize="0" autoLine="0" autoPict="0">
                <anchor moveWithCells="1">
                  <from>
                    <xdr:col>41</xdr:col>
                    <xdr:colOff>76200</xdr:colOff>
                    <xdr:row>2</xdr:row>
                    <xdr:rowOff>180975</xdr:rowOff>
                  </from>
                  <to>
                    <xdr:col>45</xdr:col>
                    <xdr:colOff>66675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Lançar_Despesas!$AF$4:$AF$8</xm:f>
          </x14:formula1>
          <xm:sqref>BM11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H26"/>
  <sheetViews>
    <sheetView showGridLines="0" zoomScaleNormal="100" workbookViewId="0">
      <selection activeCell="G7" sqref="G7"/>
    </sheetView>
  </sheetViews>
  <sheetFormatPr defaultRowHeight="15"/>
  <cols>
    <col min="1" max="1" width="2.7109375" style="18" customWidth="1"/>
    <col min="2" max="2" width="0.85546875" style="18" customWidth="1"/>
    <col min="3" max="3" width="22.5703125" style="18" bestFit="1" customWidth="1"/>
    <col min="4" max="4" width="13.28515625" style="18" bestFit="1" customWidth="1"/>
    <col min="5" max="5" width="1.42578125" style="18" customWidth="1"/>
    <col min="6" max="6" width="20.42578125" style="18" bestFit="1" customWidth="1"/>
    <col min="7" max="7" width="13.28515625" style="18" bestFit="1" customWidth="1"/>
    <col min="8" max="8" width="14.140625" style="18" bestFit="1" customWidth="1"/>
    <col min="9" max="10" width="9.140625" style="18"/>
    <col min="11" max="11" width="10.28515625" style="18" bestFit="1" customWidth="1"/>
    <col min="12" max="14" width="9.140625" style="18"/>
    <col min="15" max="15" width="1.42578125" style="18" customWidth="1"/>
    <col min="16" max="33" width="9.140625" style="18"/>
    <col min="34" max="34" width="13.28515625" style="18" bestFit="1" customWidth="1"/>
    <col min="35" max="16384" width="9.140625" style="18"/>
  </cols>
  <sheetData>
    <row r="3" spans="2:34">
      <c r="F3" s="149" t="str">
        <f>CONCATENATE("E se você aplicar o valor que economizou no período (R$ ",AH10,")?")</f>
        <v>E se você aplicar o valor que economizou no período (R$ 10474)?</v>
      </c>
      <c r="G3" s="149"/>
      <c r="H3" s="87"/>
      <c r="I3" s="87"/>
      <c r="J3" s="87"/>
      <c r="K3" s="87"/>
      <c r="L3" s="87"/>
      <c r="M3" s="87"/>
      <c r="N3" s="87"/>
    </row>
    <row r="4" spans="2:34">
      <c r="F4" s="149"/>
      <c r="G4" s="149"/>
      <c r="H4" s="87"/>
      <c r="I4" s="87"/>
      <c r="J4" s="87"/>
      <c r="K4" s="87"/>
      <c r="L4" s="87"/>
      <c r="M4" s="87"/>
      <c r="N4" s="87"/>
      <c r="AH4" s="88">
        <f>ROUND(G18,2)</f>
        <v>11935.42</v>
      </c>
    </row>
    <row r="5" spans="2:34" ht="7.5" customHeight="1">
      <c r="B5" s="89"/>
      <c r="C5" s="90"/>
      <c r="D5" s="90"/>
      <c r="E5" s="90"/>
      <c r="F5" s="90"/>
      <c r="G5" s="89"/>
      <c r="H5" s="90"/>
      <c r="I5" s="90"/>
      <c r="J5" s="90"/>
      <c r="K5" s="90"/>
      <c r="L5" s="90"/>
      <c r="M5" s="90"/>
      <c r="N5" s="90"/>
      <c r="O5" s="91"/>
      <c r="AH5" s="88"/>
    </row>
    <row r="6" spans="2:34">
      <c r="B6" s="92"/>
      <c r="C6" s="150" t="s">
        <v>138</v>
      </c>
      <c r="D6" s="150"/>
      <c r="F6" s="151" t="s">
        <v>139</v>
      </c>
      <c r="G6" s="152"/>
      <c r="O6" s="93"/>
      <c r="AH6" s="88">
        <f>ROUND(G19,2)</f>
        <v>11461.56</v>
      </c>
    </row>
    <row r="7" spans="2:34">
      <c r="B7" s="92"/>
      <c r="C7" s="94" t="s">
        <v>140</v>
      </c>
      <c r="D7" s="95">
        <f>Painel_Fluxo_Caixa!AC6</f>
        <v>10474</v>
      </c>
      <c r="F7" s="18" t="s">
        <v>141</v>
      </c>
      <c r="G7" s="127">
        <f>6.5%*70%</f>
        <v>4.5499999999999999E-2</v>
      </c>
      <c r="O7" s="93"/>
      <c r="AH7" s="88"/>
    </row>
    <row r="8" spans="2:34">
      <c r="B8" s="92"/>
      <c r="C8" s="96" t="s">
        <v>142</v>
      </c>
      <c r="D8" s="97">
        <v>43535</v>
      </c>
      <c r="F8" s="18" t="s">
        <v>143</v>
      </c>
      <c r="G8" s="113">
        <f>((1+G7)^(1/12))-1</f>
        <v>3.7148195588312394E-3</v>
      </c>
      <c r="O8" s="93"/>
      <c r="AH8" s="88">
        <f>ROUND(G20,2)</f>
        <v>473.86</v>
      </c>
    </row>
    <row r="9" spans="2:34">
      <c r="B9" s="92"/>
      <c r="C9" s="18" t="s">
        <v>144</v>
      </c>
      <c r="D9" s="98">
        <f>D8+729</f>
        <v>44264</v>
      </c>
      <c r="F9" s="18" t="s">
        <v>145</v>
      </c>
      <c r="G9" s="114">
        <f>((1+G8)^(1/30))-1</f>
        <v>1.2360552710743988E-4</v>
      </c>
      <c r="O9" s="93"/>
    </row>
    <row r="10" spans="2:34">
      <c r="B10" s="92"/>
      <c r="C10" s="96" t="s">
        <v>146</v>
      </c>
      <c r="D10" s="99">
        <v>1.25</v>
      </c>
      <c r="F10" s="18" t="s">
        <v>147</v>
      </c>
      <c r="G10" s="115" t="s">
        <v>148</v>
      </c>
      <c r="O10" s="93"/>
      <c r="AH10" s="88">
        <f>ROUND(D7,2)</f>
        <v>10474</v>
      </c>
    </row>
    <row r="11" spans="2:34">
      <c r="B11" s="92"/>
      <c r="C11" s="18" t="s">
        <v>149</v>
      </c>
      <c r="D11" s="100">
        <v>6.3256679999999996E-2</v>
      </c>
      <c r="G11" s="92"/>
      <c r="O11" s="93"/>
    </row>
    <row r="12" spans="2:34">
      <c r="B12" s="92"/>
      <c r="C12" s="101" t="s">
        <v>150</v>
      </c>
      <c r="D12" s="102"/>
      <c r="F12" s="153" t="s">
        <v>151</v>
      </c>
      <c r="G12" s="154"/>
      <c r="O12" s="93"/>
    </row>
    <row r="13" spans="2:34">
      <c r="B13" s="92"/>
      <c r="C13" s="18" t="s">
        <v>152</v>
      </c>
      <c r="D13" s="107">
        <f>D9-D8</f>
        <v>729</v>
      </c>
      <c r="F13" s="96" t="str">
        <f>C7</f>
        <v>Valor Aplicação</v>
      </c>
      <c r="G13" s="116">
        <f>D7</f>
        <v>10474</v>
      </c>
      <c r="O13" s="93"/>
    </row>
    <row r="14" spans="2:34">
      <c r="B14" s="92"/>
      <c r="C14" s="96" t="s">
        <v>153</v>
      </c>
      <c r="D14" s="108">
        <f>D10*D11</f>
        <v>7.9070849999999998E-2</v>
      </c>
      <c r="E14" s="103"/>
      <c r="F14" s="18" t="s">
        <v>154</v>
      </c>
      <c r="G14" s="117">
        <f>(ABS(FV(D15,D13,,D7,0)))-D7</f>
        <v>1719.3192013137595</v>
      </c>
      <c r="O14" s="93"/>
    </row>
    <row r="15" spans="2:34">
      <c r="B15" s="92"/>
      <c r="C15" s="18" t="s">
        <v>145</v>
      </c>
      <c r="D15" s="109">
        <f>((1+D14)^(1/365))-1</f>
        <v>2.0851583714787125E-4</v>
      </c>
      <c r="F15" s="96" t="s">
        <v>155</v>
      </c>
      <c r="G15" s="116">
        <f>D18*G14</f>
        <v>0</v>
      </c>
      <c r="O15" s="93"/>
    </row>
    <row r="16" spans="2:34">
      <c r="B16" s="92"/>
      <c r="C16" s="96" t="s">
        <v>143</v>
      </c>
      <c r="D16" s="110">
        <f>((1+D14)^(1/12))-1</f>
        <v>6.3618466904713511E-3</v>
      </c>
      <c r="F16" s="18" t="s">
        <v>147</v>
      </c>
      <c r="G16" s="117">
        <f>(G14-G15)*D19</f>
        <v>257.8978801970639</v>
      </c>
      <c r="O16" s="93"/>
    </row>
    <row r="17" spans="2:15">
      <c r="B17" s="92"/>
      <c r="C17" s="18" t="s">
        <v>156</v>
      </c>
      <c r="D17" s="107" t="str">
        <f>IF(D13&lt;30,"Sim","Não")</f>
        <v>Não</v>
      </c>
      <c r="F17" s="96" t="s">
        <v>157</v>
      </c>
      <c r="G17" s="116">
        <f>G14-G16-G15</f>
        <v>1461.4213211166957</v>
      </c>
      <c r="O17" s="93"/>
    </row>
    <row r="18" spans="2:15">
      <c r="B18" s="92"/>
      <c r="C18" s="96" t="s">
        <v>158</v>
      </c>
      <c r="D18" s="111">
        <f>IF(D17="Sim",VLOOKUP(D13,Tbl_IOF!A:B,2,FALSE),0)</f>
        <v>0</v>
      </c>
      <c r="F18" s="18" t="s">
        <v>159</v>
      </c>
      <c r="G18" s="117">
        <f>D7+G17</f>
        <v>11935.421321116695</v>
      </c>
      <c r="H18" s="18">
        <v>0</v>
      </c>
      <c r="O18" s="93"/>
    </row>
    <row r="19" spans="2:15">
      <c r="B19" s="92"/>
      <c r="C19" s="18" t="s">
        <v>160</v>
      </c>
      <c r="D19" s="112">
        <f>VLOOKUP(D13,Tbl_IR!A:C,3,TRUE)</f>
        <v>0.15</v>
      </c>
      <c r="F19" s="96" t="s">
        <v>161</v>
      </c>
      <c r="G19" s="118">
        <f>IF(D13&gt;=30,FV(G9,D13,,-G13,0),G13)</f>
        <v>11461.56033182089</v>
      </c>
      <c r="H19" s="104">
        <f>G20</f>
        <v>473.86098929580476</v>
      </c>
      <c r="O19" s="93"/>
    </row>
    <row r="20" spans="2:15">
      <c r="B20" s="90"/>
      <c r="C20" s="91"/>
      <c r="D20" s="90"/>
      <c r="E20" s="90"/>
      <c r="F20" s="90" t="s">
        <v>162</v>
      </c>
      <c r="G20" s="119">
        <f>G18-G19</f>
        <v>473.86098929580476</v>
      </c>
      <c r="H20" s="90"/>
      <c r="I20" s="90"/>
      <c r="J20" s="90"/>
      <c r="K20" s="90"/>
      <c r="L20" s="90"/>
      <c r="M20" s="90"/>
      <c r="N20" s="90"/>
      <c r="O20" s="91"/>
    </row>
    <row r="21" spans="2:15" ht="7.5" customHeight="1">
      <c r="B21" s="92"/>
      <c r="G21" s="92"/>
      <c r="O21" s="93"/>
    </row>
    <row r="22" spans="2:15" ht="15" customHeight="1">
      <c r="C22" s="148" t="str">
        <f>CONCATENATE("Parecer do Consultor Financeiro: Ou seja, o CDB 'fictício' teria um valor de resgaste de"," R$ ",AH4,", ","enquanto o valor de resgaste da poupança é de"," R$ ",AH6," gerando uma diferença entre as aplicações de R$ ",AH8)</f>
        <v>Parecer do Consultor Financeiro: Ou seja, o CDB 'fictício' teria um valor de resgaste de R$ 11935,42, enquanto o valor de resgaste da poupança é de R$ 11461,56 gerando uma diferença entre as aplicações de R$ 473,86</v>
      </c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</row>
    <row r="23" spans="2:15" ht="15" customHeight="1"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</row>
    <row r="24" spans="2:15">
      <c r="H24" s="105"/>
      <c r="I24" s="105"/>
      <c r="J24" s="105"/>
      <c r="K24" s="105"/>
      <c r="L24" s="105"/>
      <c r="M24" s="105"/>
      <c r="N24" s="105"/>
    </row>
    <row r="26" spans="2:15">
      <c r="D26" s="106"/>
    </row>
  </sheetData>
  <sheetProtection algorithmName="SHA-512" hashValue="05b9xAVlB71W2BKdj+5/eJhyQraUHrIkaJpmi9d2y2BZj9t3vZa6z81Y9WuVgPEiMxwzPTtTcEfM1UirWspmKg==" saltValue="+C1xOe116kXnmS75oWUMAA==" spinCount="100000" sheet="1" objects="1" scenarios="1"/>
  <mergeCells count="5">
    <mergeCell ref="C22:N23"/>
    <mergeCell ref="F3:G4"/>
    <mergeCell ref="C6:D6"/>
    <mergeCell ref="F6:G6"/>
    <mergeCell ref="F12:G1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7 D9 D7" unlocked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showGridLines="0" workbookViewId="0">
      <selection activeCell="H15" sqref="H15"/>
    </sheetView>
  </sheetViews>
  <sheetFormatPr defaultRowHeight="15"/>
  <cols>
    <col min="1" max="1" width="20.28515625" bestFit="1" customWidth="1"/>
    <col min="2" max="2" width="26" bestFit="1" customWidth="1"/>
  </cols>
  <sheetData>
    <row r="1" spans="1:2">
      <c r="A1" s="1" t="s">
        <v>163</v>
      </c>
      <c r="B1" s="1" t="s">
        <v>164</v>
      </c>
    </row>
    <row r="2" spans="1:2">
      <c r="A2" s="2">
        <v>1</v>
      </c>
      <c r="B2" s="2">
        <v>0.96</v>
      </c>
    </row>
    <row r="3" spans="1:2">
      <c r="A3" s="3">
        <v>2</v>
      </c>
      <c r="B3" s="3">
        <v>0.93</v>
      </c>
    </row>
    <row r="4" spans="1:2">
      <c r="A4" s="2">
        <v>3</v>
      </c>
      <c r="B4" s="2">
        <v>0.9</v>
      </c>
    </row>
    <row r="5" spans="1:2">
      <c r="A5" s="3">
        <v>4</v>
      </c>
      <c r="B5" s="3">
        <v>0.86</v>
      </c>
    </row>
    <row r="6" spans="1:2">
      <c r="A6" s="2">
        <v>5</v>
      </c>
      <c r="B6" s="2">
        <v>0.83</v>
      </c>
    </row>
    <row r="7" spans="1:2">
      <c r="A7" s="3">
        <v>6</v>
      </c>
      <c r="B7" s="3">
        <v>0.8</v>
      </c>
    </row>
    <row r="8" spans="1:2">
      <c r="A8" s="2">
        <v>7</v>
      </c>
      <c r="B8" s="2">
        <v>0.76</v>
      </c>
    </row>
    <row r="9" spans="1:2">
      <c r="A9" s="3">
        <v>8</v>
      </c>
      <c r="B9" s="3">
        <v>0.73</v>
      </c>
    </row>
    <row r="10" spans="1:2">
      <c r="A10" s="2">
        <v>9</v>
      </c>
      <c r="B10" s="2">
        <v>0.7</v>
      </c>
    </row>
    <row r="11" spans="1:2">
      <c r="A11" s="3">
        <v>10</v>
      </c>
      <c r="B11" s="3">
        <v>0.66</v>
      </c>
    </row>
    <row r="12" spans="1:2">
      <c r="A12" s="2">
        <v>11</v>
      </c>
      <c r="B12" s="2">
        <v>0.63</v>
      </c>
    </row>
    <row r="13" spans="1:2">
      <c r="A13" s="3">
        <v>12</v>
      </c>
      <c r="B13" s="3">
        <v>0.6</v>
      </c>
    </row>
    <row r="14" spans="1:2">
      <c r="A14" s="2">
        <v>13</v>
      </c>
      <c r="B14" s="2">
        <v>0.56000000000000005</v>
      </c>
    </row>
    <row r="15" spans="1:2">
      <c r="A15" s="3">
        <v>14</v>
      </c>
      <c r="B15" s="3">
        <v>0.53</v>
      </c>
    </row>
    <row r="16" spans="1:2">
      <c r="A16" s="2">
        <v>15</v>
      </c>
      <c r="B16" s="2">
        <v>0.5</v>
      </c>
    </row>
    <row r="17" spans="1:2">
      <c r="A17" s="2">
        <v>16</v>
      </c>
      <c r="B17" s="2">
        <v>0.46</v>
      </c>
    </row>
    <row r="18" spans="1:2">
      <c r="A18" s="3">
        <v>17</v>
      </c>
      <c r="B18" s="3">
        <v>0.43</v>
      </c>
    </row>
    <row r="19" spans="1:2">
      <c r="A19" s="2">
        <v>18</v>
      </c>
      <c r="B19" s="2">
        <v>0.4</v>
      </c>
    </row>
    <row r="20" spans="1:2">
      <c r="A20" s="3">
        <v>19</v>
      </c>
      <c r="B20" s="3">
        <v>0.36</v>
      </c>
    </row>
    <row r="21" spans="1:2">
      <c r="A21" s="2">
        <v>20</v>
      </c>
      <c r="B21" s="2">
        <v>0.33</v>
      </c>
    </row>
    <row r="22" spans="1:2">
      <c r="A22" s="3">
        <v>21</v>
      </c>
      <c r="B22" s="3">
        <v>0.3</v>
      </c>
    </row>
    <row r="23" spans="1:2">
      <c r="A23" s="2">
        <v>22</v>
      </c>
      <c r="B23" s="2">
        <v>0.26</v>
      </c>
    </row>
    <row r="24" spans="1:2">
      <c r="A24" s="3">
        <v>23</v>
      </c>
      <c r="B24" s="3">
        <v>0.23</v>
      </c>
    </row>
    <row r="25" spans="1:2">
      <c r="A25" s="2">
        <v>24</v>
      </c>
      <c r="B25" s="2">
        <v>0.2</v>
      </c>
    </row>
    <row r="26" spans="1:2">
      <c r="A26" s="3">
        <v>25</v>
      </c>
      <c r="B26" s="3">
        <v>0.16</v>
      </c>
    </row>
    <row r="27" spans="1:2">
      <c r="A27" s="2">
        <v>26</v>
      </c>
      <c r="B27" s="2">
        <v>0.13</v>
      </c>
    </row>
    <row r="28" spans="1:2">
      <c r="A28" s="3">
        <v>27</v>
      </c>
      <c r="B28" s="3">
        <v>0.1</v>
      </c>
    </row>
    <row r="29" spans="1:2">
      <c r="A29" s="2">
        <v>28</v>
      </c>
      <c r="B29" s="2">
        <v>0.06</v>
      </c>
    </row>
    <row r="30" spans="1:2">
      <c r="A30" s="3">
        <v>29</v>
      </c>
      <c r="B30" s="3">
        <v>0.03</v>
      </c>
    </row>
    <row r="31" spans="1:2">
      <c r="A31" s="2">
        <v>30</v>
      </c>
      <c r="B31" s="2">
        <v>0</v>
      </c>
    </row>
  </sheetData>
  <sheetProtection algorithmName="SHA-512" hashValue="1HtzjFp88hiUaAxJQLxHA0L27iTbmWyCXqfwn2NCVH+IQmhZZrGGYB3HR5y4GSeO5aZ8Ep0A3TJvaxu2pCC2iA==" saltValue="UctHVdgmbFNFyJIt52vxCQ==" spinCount="100000" sheet="1" objects="1" scenarios="1"/>
  <autoFilter ref="A1:B16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"/>
  <sheetViews>
    <sheetView showGridLines="0" workbookViewId="0">
      <selection activeCell="I2" sqref="I2"/>
    </sheetView>
  </sheetViews>
  <sheetFormatPr defaultRowHeight="15"/>
  <sheetData>
    <row r="1" spans="1:10">
      <c r="A1" s="4" t="s">
        <v>165</v>
      </c>
      <c r="B1" s="4" t="s">
        <v>166</v>
      </c>
      <c r="C1" s="4" t="s">
        <v>167</v>
      </c>
      <c r="H1" s="6" t="s">
        <v>165</v>
      </c>
      <c r="I1" s="7" t="s">
        <v>166</v>
      </c>
      <c r="J1" s="8" t="s">
        <v>168</v>
      </c>
    </row>
    <row r="2" spans="1:10">
      <c r="A2" s="4">
        <v>1</v>
      </c>
      <c r="B2" s="4">
        <v>180</v>
      </c>
      <c r="C2" s="5">
        <v>0.22500000000000001</v>
      </c>
      <c r="H2" s="9">
        <v>1</v>
      </c>
      <c r="I2" s="10">
        <v>180</v>
      </c>
      <c r="J2" s="15">
        <v>0.22500000000000001</v>
      </c>
    </row>
    <row r="3" spans="1:10">
      <c r="A3" s="4">
        <v>181</v>
      </c>
      <c r="B3" s="4">
        <v>360</v>
      </c>
      <c r="C3" s="5">
        <v>0.2</v>
      </c>
      <c r="H3" s="11">
        <v>181</v>
      </c>
      <c r="I3" s="12">
        <v>360</v>
      </c>
      <c r="J3" s="16">
        <v>0.2</v>
      </c>
    </row>
    <row r="4" spans="1:10">
      <c r="A4" s="4">
        <v>361</v>
      </c>
      <c r="B4" s="4">
        <v>720</v>
      </c>
      <c r="C4" s="5">
        <v>0.17499999999999999</v>
      </c>
      <c r="H4" s="9">
        <v>361</v>
      </c>
      <c r="I4" s="10">
        <v>720</v>
      </c>
      <c r="J4" s="15">
        <v>0.17499999999999999</v>
      </c>
    </row>
    <row r="5" spans="1:10">
      <c r="A5" s="4">
        <v>721</v>
      </c>
      <c r="B5" s="4">
        <v>99999999</v>
      </c>
      <c r="C5" s="5">
        <v>0.15</v>
      </c>
      <c r="H5" s="13">
        <v>721</v>
      </c>
      <c r="I5" s="14">
        <v>99999999</v>
      </c>
      <c r="J5" s="17">
        <v>0.15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Fiat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/>
  <cp:revision/>
  <dcterms:created xsi:type="dcterms:W3CDTF">2017-10-31T00:05:48Z</dcterms:created>
  <dcterms:modified xsi:type="dcterms:W3CDTF">2022-08-04T18:40:46Z</dcterms:modified>
  <cp:category/>
  <cp:contentStatus/>
</cp:coreProperties>
</file>