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useofhr-my.sharepoint.com/personal/ewoud_vos_aaa-riskfinance_nl/Documents/Documenten/EMAS/Case 3/Group5/Assignment 3/"/>
    </mc:Choice>
  </mc:AlternateContent>
  <xr:revisionPtr revIDLastSave="6" documentId="13_ncr:1_{181400BB-8E29-40DC-B22E-B0D9013A6278}" xr6:coauthVersionLast="47" xr6:coauthVersionMax="47" xr10:uidLastSave="{9D87ED5D-DCCE-4443-8840-24A8EDD82419}"/>
  <bookViews>
    <workbookView xWindow="-5205" yWindow="-21720" windowWidth="38640" windowHeight="21120" activeTab="3" xr2:uid="{72EDF4D8-8256-4812-B58C-5715B6A9C7D1}"/>
  </bookViews>
  <sheets>
    <sheet name="Number_Participants" sheetId="6" r:id="rId1"/>
    <sheet name="Current_AssetMix" sheetId="1" r:id="rId2"/>
    <sheet name="New_AssetMix_Individual" sheetId="2" r:id="rId3"/>
    <sheet name="New_AssetMix_Total" sheetId="5" r:id="rId4"/>
    <sheet name="Char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M3" i="5"/>
  <c r="M2" i="5"/>
  <c r="L3" i="5"/>
  <c r="L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D44" i="5"/>
  <c r="D45" i="5" s="1"/>
  <c r="C44" i="5"/>
  <c r="C45" i="5" s="1"/>
  <c r="F43" i="5"/>
  <c r="E43" i="5"/>
  <c r="D43" i="5"/>
  <c r="C43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1" i="5" s="1"/>
  <c r="H40" i="6"/>
  <c r="I40" i="5" s="1"/>
  <c r="H39" i="6"/>
  <c r="I39" i="5" s="1"/>
  <c r="H38" i="6"/>
  <c r="H37" i="6"/>
  <c r="H36" i="6"/>
  <c r="H35" i="6"/>
  <c r="I35" i="5" s="1"/>
  <c r="H34" i="6"/>
  <c r="I34" i="5" s="1"/>
  <c r="H33" i="6"/>
  <c r="H32" i="6"/>
  <c r="H31" i="6"/>
  <c r="H30" i="6"/>
  <c r="H29" i="6"/>
  <c r="H29" i="5" s="1"/>
  <c r="H28" i="6"/>
  <c r="I28" i="5" s="1"/>
  <c r="H27" i="6"/>
  <c r="I27" i="5" s="1"/>
  <c r="H26" i="6"/>
  <c r="H25" i="6"/>
  <c r="H24" i="6"/>
  <c r="H23" i="6"/>
  <c r="I23" i="5" s="1"/>
  <c r="H22" i="6"/>
  <c r="I22" i="5" s="1"/>
  <c r="H21" i="6"/>
  <c r="H20" i="6"/>
  <c r="H19" i="6"/>
  <c r="H18" i="6"/>
  <c r="H17" i="6"/>
  <c r="H17" i="5" s="1"/>
  <c r="H16" i="6"/>
  <c r="I16" i="5" s="1"/>
  <c r="H15" i="6"/>
  <c r="I15" i="5" s="1"/>
  <c r="H14" i="6"/>
  <c r="H13" i="6"/>
  <c r="H12" i="6"/>
  <c r="I12" i="5" s="1"/>
  <c r="H11" i="6"/>
  <c r="H11" i="5" s="1"/>
  <c r="H10" i="6"/>
  <c r="I10" i="5" s="1"/>
  <c r="H9" i="6"/>
  <c r="H8" i="6"/>
  <c r="I8" i="5" s="1"/>
  <c r="H7" i="6"/>
  <c r="H6" i="6"/>
  <c r="I6" i="5" s="1"/>
  <c r="H5" i="6"/>
  <c r="H5" i="5" s="1"/>
  <c r="H4" i="6"/>
  <c r="I4" i="5" s="1"/>
  <c r="H3" i="6"/>
  <c r="I3" i="5" s="1"/>
  <c r="H2" i="6"/>
  <c r="I2" i="5" s="1"/>
  <c r="C17" i="6"/>
  <c r="C16" i="6"/>
  <c r="F60" i="6"/>
  <c r="F61" i="6" s="1"/>
  <c r="F59" i="6"/>
  <c r="F43" i="6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I42" i="5"/>
  <c r="H42" i="5"/>
  <c r="H40" i="5"/>
  <c r="I38" i="5"/>
  <c r="H38" i="5"/>
  <c r="I37" i="5"/>
  <c r="H37" i="5"/>
  <c r="I36" i="5"/>
  <c r="H36" i="5"/>
  <c r="H35" i="5"/>
  <c r="I33" i="5"/>
  <c r="H33" i="5"/>
  <c r="I32" i="5"/>
  <c r="H32" i="5"/>
  <c r="I31" i="5"/>
  <c r="H31" i="5"/>
  <c r="I30" i="5"/>
  <c r="H30" i="5"/>
  <c r="H28" i="5"/>
  <c r="I26" i="5"/>
  <c r="H26" i="5"/>
  <c r="I25" i="5"/>
  <c r="H25" i="5"/>
  <c r="I24" i="5"/>
  <c r="H24" i="5"/>
  <c r="I21" i="5"/>
  <c r="H21" i="5"/>
  <c r="I20" i="5"/>
  <c r="H20" i="5"/>
  <c r="I19" i="5"/>
  <c r="H19" i="5"/>
  <c r="I18" i="5"/>
  <c r="H18" i="5"/>
  <c r="H16" i="5"/>
  <c r="I14" i="5"/>
  <c r="H14" i="5"/>
  <c r="I13" i="5"/>
  <c r="H13" i="5"/>
  <c r="I9" i="5"/>
  <c r="H9" i="5"/>
  <c r="H8" i="5"/>
  <c r="I7" i="5"/>
  <c r="H7" i="5"/>
  <c r="C15" i="6"/>
  <c r="C14" i="6"/>
  <c r="C13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C2" i="5"/>
  <c r="D2" i="5" s="1"/>
  <c r="F2" i="5" s="1"/>
  <c r="A3" i="5"/>
  <c r="C3" i="5" s="1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M6" i="2"/>
  <c r="M5" i="2"/>
  <c r="M4" i="2"/>
  <c r="P2" i="2"/>
  <c r="Q2" i="2" s="1"/>
  <c r="O2" i="2"/>
  <c r="O6" i="2" s="1"/>
  <c r="N2" i="2"/>
  <c r="N6" i="2" s="1"/>
  <c r="E19" i="1"/>
  <c r="D19" i="1"/>
  <c r="E18" i="1"/>
  <c r="E12" i="1"/>
  <c r="F8" i="1" s="1"/>
  <c r="D12" i="1"/>
  <c r="C46" i="5" l="1"/>
  <c r="E45" i="5"/>
  <c r="D46" i="5"/>
  <c r="F45" i="5"/>
  <c r="E44" i="5"/>
  <c r="F44" i="5"/>
  <c r="H22" i="5"/>
  <c r="H23" i="5"/>
  <c r="I11" i="5"/>
  <c r="H34" i="5"/>
  <c r="H10" i="5"/>
  <c r="I5" i="5"/>
  <c r="I17" i="5"/>
  <c r="I29" i="5"/>
  <c r="I41" i="5"/>
  <c r="H6" i="5"/>
  <c r="H12" i="5"/>
  <c r="H4" i="5"/>
  <c r="H3" i="5"/>
  <c r="H15" i="5"/>
  <c r="H27" i="5"/>
  <c r="H39" i="5"/>
  <c r="H2" i="5"/>
  <c r="A4" i="5"/>
  <c r="A5" i="5" s="1"/>
  <c r="A6" i="5" s="1"/>
  <c r="A7" i="5" s="1"/>
  <c r="A8" i="5" s="1"/>
  <c r="A9" i="5" s="1"/>
  <c r="A10" i="5" s="1"/>
  <c r="A11" i="5" s="1"/>
  <c r="E3" i="5"/>
  <c r="D3" i="5"/>
  <c r="F3" i="5" s="1"/>
  <c r="E2" i="5"/>
  <c r="F9" i="1"/>
  <c r="F10" i="1"/>
  <c r="F11" i="1"/>
  <c r="F4" i="1"/>
  <c r="F18" i="1" s="1"/>
  <c r="F5" i="1"/>
  <c r="F6" i="1"/>
  <c r="F7" i="1"/>
  <c r="F19" i="1" s="1"/>
  <c r="G17" i="2" s="1"/>
  <c r="N4" i="2"/>
  <c r="S2" i="2"/>
  <c r="T2" i="2" s="1"/>
  <c r="U2" i="2" s="1"/>
  <c r="O4" i="2"/>
  <c r="P4" i="2"/>
  <c r="P6" i="2"/>
  <c r="R2" i="2"/>
  <c r="Q5" i="2"/>
  <c r="Q4" i="2"/>
  <c r="Q6" i="2"/>
  <c r="N5" i="2"/>
  <c r="O5" i="2"/>
  <c r="P5" i="2"/>
  <c r="G33" i="2" l="1"/>
  <c r="F46" i="5"/>
  <c r="D47" i="5"/>
  <c r="E46" i="5"/>
  <c r="C47" i="5"/>
  <c r="C6" i="5"/>
  <c r="A12" i="5"/>
  <c r="C11" i="5"/>
  <c r="C10" i="5"/>
  <c r="D10" i="5" s="1"/>
  <c r="F10" i="5" s="1"/>
  <c r="C5" i="5"/>
  <c r="C4" i="5"/>
  <c r="D4" i="5" s="1"/>
  <c r="F4" i="5" s="1"/>
  <c r="C7" i="5"/>
  <c r="D7" i="5" s="1"/>
  <c r="F7" i="5" s="1"/>
  <c r="C9" i="5"/>
  <c r="D9" i="5" s="1"/>
  <c r="F9" i="5" s="1"/>
  <c r="C8" i="5"/>
  <c r="E8" i="5" s="1"/>
  <c r="E10" i="5"/>
  <c r="E4" i="5"/>
  <c r="G4" i="2"/>
  <c r="G41" i="2"/>
  <c r="G29" i="2"/>
  <c r="G36" i="2"/>
  <c r="G39" i="2"/>
  <c r="G30" i="2"/>
  <c r="G27" i="2"/>
  <c r="G7" i="2"/>
  <c r="G42" i="2"/>
  <c r="G10" i="2"/>
  <c r="G24" i="2"/>
  <c r="G15" i="2"/>
  <c r="G22" i="2"/>
  <c r="G3" i="2"/>
  <c r="G21" i="2"/>
  <c r="G9" i="2"/>
  <c r="G43" i="2"/>
  <c r="G38" i="2"/>
  <c r="G32" i="2"/>
  <c r="G26" i="2"/>
  <c r="G20" i="2"/>
  <c r="G14" i="2"/>
  <c r="G8" i="2"/>
  <c r="G18" i="2"/>
  <c r="G12" i="2"/>
  <c r="G37" i="2"/>
  <c r="G6" i="2"/>
  <c r="G31" i="2"/>
  <c r="G35" i="2"/>
  <c r="G11" i="2"/>
  <c r="G19" i="2"/>
  <c r="G5" i="2"/>
  <c r="G28" i="2"/>
  <c r="G25" i="2"/>
  <c r="G23" i="2"/>
  <c r="G34" i="2"/>
  <c r="G13" i="2"/>
  <c r="G40" i="2"/>
  <c r="G16" i="2"/>
  <c r="U4" i="2"/>
  <c r="U6" i="2"/>
  <c r="S4" i="2"/>
  <c r="T6" i="2"/>
  <c r="S5" i="2"/>
  <c r="T5" i="2"/>
  <c r="V2" i="2"/>
  <c r="V6" i="2" s="1"/>
  <c r="S6" i="2"/>
  <c r="U5" i="2"/>
  <c r="T4" i="2"/>
  <c r="W2" i="2"/>
  <c r="V5" i="2"/>
  <c r="V4" i="2"/>
  <c r="R5" i="2"/>
  <c r="R6" i="2"/>
  <c r="R4" i="2"/>
  <c r="C48" i="5" l="1"/>
  <c r="E47" i="5"/>
  <c r="D48" i="5"/>
  <c r="F47" i="5"/>
  <c r="E9" i="5"/>
  <c r="E7" i="5"/>
  <c r="D8" i="5"/>
  <c r="F8" i="5" s="1"/>
  <c r="D5" i="5"/>
  <c r="F5" i="5" s="1"/>
  <c r="E5" i="5"/>
  <c r="D11" i="5"/>
  <c r="F11" i="5" s="1"/>
  <c r="E11" i="5"/>
  <c r="A13" i="5"/>
  <c r="C12" i="5"/>
  <c r="D6" i="5"/>
  <c r="F6" i="5" s="1"/>
  <c r="E6" i="5"/>
  <c r="Y2" i="2"/>
  <c r="Z2" i="2" s="1"/>
  <c r="X2" i="2"/>
  <c r="W6" i="2"/>
  <c r="W5" i="2"/>
  <c r="W4" i="2"/>
  <c r="D49" i="5" l="1"/>
  <c r="F48" i="5"/>
  <c r="C49" i="5"/>
  <c r="E48" i="5"/>
  <c r="D12" i="5"/>
  <c r="F12" i="5" s="1"/>
  <c r="E12" i="5"/>
  <c r="A14" i="5"/>
  <c r="C13" i="5"/>
  <c r="Y6" i="2"/>
  <c r="Y4" i="2"/>
  <c r="Y5" i="2"/>
  <c r="X4" i="2"/>
  <c r="X6" i="2"/>
  <c r="X5" i="2"/>
  <c r="AA2" i="2"/>
  <c r="Z6" i="2"/>
  <c r="Z5" i="2"/>
  <c r="Z4" i="2"/>
  <c r="E49" i="5" l="1"/>
  <c r="C50" i="5"/>
  <c r="F49" i="5"/>
  <c r="D50" i="5"/>
  <c r="A15" i="5"/>
  <c r="C14" i="5"/>
  <c r="E13" i="5"/>
  <c r="D13" i="5"/>
  <c r="F13" i="5" s="1"/>
  <c r="AA6" i="2"/>
  <c r="AA5" i="2"/>
  <c r="AA4" i="2"/>
  <c r="D51" i="5" l="1"/>
  <c r="F50" i="5"/>
  <c r="C51" i="5"/>
  <c r="E50" i="5"/>
  <c r="A16" i="5"/>
  <c r="C15" i="5"/>
  <c r="D14" i="5"/>
  <c r="F14" i="5" s="1"/>
  <c r="E14" i="5"/>
  <c r="C52" i="5" l="1"/>
  <c r="E51" i="5"/>
  <c r="F51" i="5"/>
  <c r="D52" i="5"/>
  <c r="E15" i="5"/>
  <c r="D15" i="5"/>
  <c r="F15" i="5" s="1"/>
  <c r="A17" i="5"/>
  <c r="C16" i="5"/>
  <c r="F52" i="5" l="1"/>
  <c r="D53" i="5"/>
  <c r="E52" i="5"/>
  <c r="C53" i="5"/>
  <c r="E16" i="5"/>
  <c r="D16" i="5"/>
  <c r="F16" i="5" s="1"/>
  <c r="A18" i="5"/>
  <c r="C17" i="5"/>
  <c r="C54" i="5" l="1"/>
  <c r="E53" i="5"/>
  <c r="D54" i="5"/>
  <c r="F53" i="5"/>
  <c r="E17" i="5"/>
  <c r="D17" i="5"/>
  <c r="F17" i="5" s="1"/>
  <c r="A19" i="5"/>
  <c r="C18" i="5"/>
  <c r="C55" i="5" l="1"/>
  <c r="E54" i="5"/>
  <c r="F54" i="5"/>
  <c r="D55" i="5"/>
  <c r="D18" i="5"/>
  <c r="F18" i="5" s="1"/>
  <c r="E18" i="5"/>
  <c r="A20" i="5"/>
  <c r="C19" i="5"/>
  <c r="F55" i="5" l="1"/>
  <c r="D56" i="5"/>
  <c r="E55" i="5"/>
  <c r="C56" i="5"/>
  <c r="A21" i="5"/>
  <c r="C20" i="5"/>
  <c r="E19" i="5"/>
  <c r="D19" i="5"/>
  <c r="F19" i="5" s="1"/>
  <c r="C57" i="5" l="1"/>
  <c r="E56" i="5"/>
  <c r="D57" i="5"/>
  <c r="F56" i="5"/>
  <c r="A22" i="5"/>
  <c r="C21" i="5"/>
  <c r="E20" i="5"/>
  <c r="D20" i="5"/>
  <c r="F20" i="5" s="1"/>
  <c r="D58" i="5" l="1"/>
  <c r="F57" i="5"/>
  <c r="C58" i="5"/>
  <c r="E57" i="5"/>
  <c r="D21" i="5"/>
  <c r="F21" i="5" s="1"/>
  <c r="E21" i="5"/>
  <c r="A23" i="5"/>
  <c r="C22" i="5"/>
  <c r="E58" i="5" l="1"/>
  <c r="C59" i="5"/>
  <c r="F58" i="5"/>
  <c r="D59" i="5"/>
  <c r="D22" i="5"/>
  <c r="F22" i="5" s="1"/>
  <c r="E22" i="5"/>
  <c r="A24" i="5"/>
  <c r="C23" i="5"/>
  <c r="D60" i="5" l="1"/>
  <c r="F59" i="5"/>
  <c r="C60" i="5"/>
  <c r="E59" i="5"/>
  <c r="D23" i="5"/>
  <c r="F23" i="5" s="1"/>
  <c r="E23" i="5"/>
  <c r="A25" i="5"/>
  <c r="C24" i="5"/>
  <c r="C61" i="5" l="1"/>
  <c r="E61" i="5" s="1"/>
  <c r="E60" i="5"/>
  <c r="F60" i="5"/>
  <c r="D61" i="5"/>
  <c r="F61" i="5" s="1"/>
  <c r="D24" i="5"/>
  <c r="F24" i="5" s="1"/>
  <c r="E24" i="5"/>
  <c r="A26" i="5"/>
  <c r="C25" i="5"/>
  <c r="E25" i="5" l="1"/>
  <c r="D25" i="5"/>
  <c r="F25" i="5" s="1"/>
  <c r="A27" i="5"/>
  <c r="C26" i="5"/>
  <c r="E26" i="5" l="1"/>
  <c r="D26" i="5"/>
  <c r="F26" i="5" s="1"/>
  <c r="A28" i="5"/>
  <c r="C27" i="5"/>
  <c r="E27" i="5" l="1"/>
  <c r="D27" i="5"/>
  <c r="F27" i="5" s="1"/>
  <c r="A29" i="5"/>
  <c r="C28" i="5"/>
  <c r="E28" i="5" l="1"/>
  <c r="D28" i="5"/>
  <c r="F28" i="5" s="1"/>
  <c r="A30" i="5"/>
  <c r="C29" i="5"/>
  <c r="D29" i="5" l="1"/>
  <c r="F29" i="5" s="1"/>
  <c r="E29" i="5"/>
  <c r="A31" i="5"/>
  <c r="C30" i="5"/>
  <c r="D30" i="5" l="1"/>
  <c r="F30" i="5" s="1"/>
  <c r="E30" i="5"/>
  <c r="A32" i="5"/>
  <c r="C31" i="5"/>
  <c r="D31" i="5" l="1"/>
  <c r="F31" i="5" s="1"/>
  <c r="E31" i="5"/>
  <c r="A33" i="5"/>
  <c r="C32" i="5"/>
  <c r="D32" i="5" l="1"/>
  <c r="F32" i="5" s="1"/>
  <c r="E32" i="5"/>
  <c r="A34" i="5"/>
  <c r="C33" i="5"/>
  <c r="D33" i="5" l="1"/>
  <c r="F33" i="5" s="1"/>
  <c r="E33" i="5"/>
  <c r="A35" i="5"/>
  <c r="C34" i="5"/>
  <c r="E34" i="5" l="1"/>
  <c r="D34" i="5"/>
  <c r="F34" i="5" s="1"/>
  <c r="A36" i="5"/>
  <c r="C35" i="5"/>
  <c r="D35" i="5" l="1"/>
  <c r="F35" i="5" s="1"/>
  <c r="E35" i="5"/>
  <c r="A37" i="5"/>
  <c r="C36" i="5"/>
  <c r="D36" i="5" l="1"/>
  <c r="F36" i="5" s="1"/>
  <c r="E36" i="5"/>
  <c r="A38" i="5"/>
  <c r="C37" i="5"/>
  <c r="E37" i="5" l="1"/>
  <c r="D37" i="5"/>
  <c r="F37" i="5" s="1"/>
  <c r="A39" i="5"/>
  <c r="C38" i="5"/>
  <c r="E38" i="5" l="1"/>
  <c r="D38" i="5"/>
  <c r="F38" i="5" s="1"/>
  <c r="A40" i="5"/>
  <c r="C39" i="5"/>
  <c r="E39" i="5" l="1"/>
  <c r="D39" i="5"/>
  <c r="F39" i="5" s="1"/>
  <c r="A41" i="5"/>
  <c r="C40" i="5"/>
  <c r="D40" i="5" l="1"/>
  <c r="F40" i="5" s="1"/>
  <c r="E40" i="5"/>
  <c r="A42" i="5"/>
  <c r="C42" i="5" s="1"/>
  <c r="C41" i="5"/>
  <c r="D41" i="5" l="1"/>
  <c r="F41" i="5" s="1"/>
  <c r="E41" i="5"/>
  <c r="E42" i="5"/>
  <c r="D42" i="5"/>
  <c r="F42" i="5" s="1"/>
</calcChain>
</file>

<file path=xl/sharedStrings.xml><?xml version="1.0" encoding="utf-8"?>
<sst xmlns="http://schemas.openxmlformats.org/spreadsheetml/2006/main" count="166" uniqueCount="64">
  <si>
    <t>Strategic asset mix</t>
  </si>
  <si>
    <t>Actual asset allocation</t>
  </si>
  <si>
    <t>fixed income</t>
  </si>
  <si>
    <t>credits</t>
  </si>
  <si>
    <t>Bedrijfsobligaties</t>
  </si>
  <si>
    <t>high yield</t>
  </si>
  <si>
    <t>Bedrijfsobligaties met lage kredietwaardigheid</t>
  </si>
  <si>
    <t>equities mature markets</t>
  </si>
  <si>
    <t>Aandelen van ontwikkelde markten</t>
  </si>
  <si>
    <t>direct real estate</t>
  </si>
  <si>
    <t>Vastgoed</t>
  </si>
  <si>
    <t>private equity</t>
  </si>
  <si>
    <t>Aandelen van niet-beursgenoteerde bedrijven</t>
  </si>
  <si>
    <t>commodities</t>
  </si>
  <si>
    <t>Grondstoffen (olie, goud)</t>
  </si>
  <si>
    <t>cash</t>
  </si>
  <si>
    <t>strategic interest rate hedge</t>
  </si>
  <si>
    <t>currency hedge</t>
  </si>
  <si>
    <t>Assets at 30 Sept 2024 - old system</t>
  </si>
  <si>
    <t>Asset</t>
  </si>
  <si>
    <t>Type</t>
  </si>
  <si>
    <t>Risk-free</t>
  </si>
  <si>
    <t>Risky</t>
  </si>
  <si>
    <t>Cash</t>
  </si>
  <si>
    <t>Obligaties hoge kwalitiet (staatsobligaties)</t>
  </si>
  <si>
    <t>Total</t>
  </si>
  <si>
    <t>60% (according to abtn)</t>
  </si>
  <si>
    <t>Actual asset allocation %</t>
  </si>
  <si>
    <t>10 jaar voor pensioendatum aflopen naar de mediane gamma van de 68 plussers</t>
  </si>
  <si>
    <t>Age</t>
  </si>
  <si>
    <t>γ = 4.6</t>
  </si>
  <si>
    <t>γ = 3.1</t>
  </si>
  <si>
    <t>γ = 2.1</t>
  </si>
  <si>
    <t>Strategic asset mix - DB</t>
  </si>
  <si>
    <t>DB charts</t>
  </si>
  <si>
    <t>Actual asset allocation - DB</t>
  </si>
  <si>
    <t>DC charts</t>
  </si>
  <si>
    <t>Gamma</t>
  </si>
  <si>
    <t>Category</t>
  </si>
  <si>
    <t>DC - γ = 4.6</t>
  </si>
  <si>
    <t>DC - γ = 3.1</t>
  </si>
  <si>
    <t>DC - γ = 2.1</t>
  </si>
  <si>
    <t>DB - actual</t>
  </si>
  <si>
    <t>Comparison - charts</t>
  </si>
  <si>
    <t>Hier vanuit gaan</t>
  </si>
  <si>
    <t>Financial capital</t>
  </si>
  <si>
    <t>Equity</t>
  </si>
  <si>
    <t>Bonds</t>
  </si>
  <si>
    <t>Equity %</t>
  </si>
  <si>
    <t>Bonds %</t>
  </si>
  <si>
    <t>age group</t>
  </si>
  <si>
    <t>number of participants</t>
  </si>
  <si>
    <t>distribution of technical provisions</t>
  </si>
  <si>
    <t>actives</t>
  </si>
  <si>
    <t>younger than 40</t>
  </si>
  <si>
    <t>40 - 55</t>
  </si>
  <si>
    <t>55 and older</t>
  </si>
  <si>
    <t>deferreds</t>
  </si>
  <si>
    <t>pensioners</t>
  </si>
  <si>
    <t>younger than 75</t>
  </si>
  <si>
    <t>75 and older</t>
  </si>
  <si>
    <t>Estimation number of people</t>
  </si>
  <si>
    <t>Equity total</t>
  </si>
  <si>
    <t>Bonds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</si>
</sst>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u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0" fontId="3" fillId="0" borderId="0" xfId="2" applyAlignment="1">
      <alignment horizontal="right"/>
    </xf>
    <xf numFmtId="0" fontId="3" fillId="0" borderId="0" xfId="2"/>
    <xf numFmtId="3" fontId="4" fillId="0" borderId="5" xfId="2" applyNumberFormat="1" applyFont="1" applyBorder="1" applyAlignment="1">
      <alignment horizontal="right" wrapText="1"/>
    </xf>
    <xf numFmtId="3" fontId="3" fillId="0" borderId="0" xfId="2" applyNumberFormat="1" applyAlignment="1">
      <alignment wrapText="1"/>
    </xf>
    <xf numFmtId="0" fontId="3" fillId="0" borderId="7" xfId="2" applyBorder="1" applyAlignment="1">
      <alignment horizontal="right"/>
    </xf>
    <xf numFmtId="9" fontId="3" fillId="0" borderId="0" xfId="2" applyNumberFormat="1"/>
    <xf numFmtId="3" fontId="3" fillId="0" borderId="8" xfId="2" applyNumberFormat="1" applyBorder="1"/>
    <xf numFmtId="3" fontId="3" fillId="0" borderId="0" xfId="2" applyNumberFormat="1"/>
    <xf numFmtId="3" fontId="3" fillId="0" borderId="0" xfId="1" applyNumberFormat="1" applyFont="1" applyBorder="1"/>
    <xf numFmtId="0" fontId="3" fillId="0" borderId="8" xfId="2" applyBorder="1"/>
    <xf numFmtId="9" fontId="3" fillId="0" borderId="0" xfId="2" applyNumberFormat="1" applyAlignment="1">
      <alignment horizontal="right" wrapText="1"/>
    </xf>
    <xf numFmtId="0" fontId="3" fillId="0" borderId="9" xfId="2" applyBorder="1" applyAlignment="1">
      <alignment horizontal="right"/>
    </xf>
    <xf numFmtId="9" fontId="3" fillId="0" borderId="10" xfId="2" applyNumberFormat="1" applyBorder="1"/>
    <xf numFmtId="9" fontId="3" fillId="0" borderId="11" xfId="2" applyNumberFormat="1" applyBorder="1"/>
    <xf numFmtId="0" fontId="3" fillId="0" borderId="2" xfId="2" applyBorder="1" applyAlignment="1">
      <alignment horizontal="right"/>
    </xf>
    <xf numFmtId="0" fontId="3" fillId="0" borderId="10" xfId="2" applyBorder="1" applyAlignment="1">
      <alignment horizontal="right"/>
    </xf>
    <xf numFmtId="0" fontId="4" fillId="0" borderId="2" xfId="2" applyFont="1" applyBorder="1"/>
    <xf numFmtId="3" fontId="4" fillId="0" borderId="4" xfId="2" applyNumberFormat="1" applyFont="1" applyBorder="1" applyAlignment="1">
      <alignment horizontal="right" wrapText="1"/>
    </xf>
    <xf numFmtId="0" fontId="5" fillId="0" borderId="1" xfId="2" applyFont="1" applyBorder="1" applyAlignment="1">
      <alignment horizontal="left"/>
    </xf>
    <xf numFmtId="0" fontId="4" fillId="0" borderId="7" xfId="2" applyFont="1" applyBorder="1" applyAlignment="1">
      <alignment horizontal="right"/>
    </xf>
    <xf numFmtId="9" fontId="4" fillId="0" borderId="0" xfId="2" applyNumberFormat="1" applyFont="1"/>
    <xf numFmtId="3" fontId="4" fillId="0" borderId="8" xfId="2" applyNumberFormat="1" applyFont="1" applyBorder="1"/>
    <xf numFmtId="9" fontId="3" fillId="0" borderId="0" xfId="1" applyFont="1"/>
    <xf numFmtId="3" fontId="4" fillId="0" borderId="0" xfId="2" applyNumberFormat="1" applyFont="1" applyAlignment="1">
      <alignment wrapText="1"/>
    </xf>
    <xf numFmtId="3" fontId="4" fillId="0" borderId="0" xfId="2" applyNumberFormat="1" applyFont="1"/>
    <xf numFmtId="3" fontId="3" fillId="0" borderId="12" xfId="2" applyNumberFormat="1" applyBorder="1"/>
    <xf numFmtId="9" fontId="3" fillId="0" borderId="8" xfId="1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3" fontId="4" fillId="0" borderId="13" xfId="2" applyNumberFormat="1" applyFont="1" applyBorder="1" applyAlignment="1">
      <alignment horizontal="right" wrapText="1"/>
    </xf>
    <xf numFmtId="3" fontId="4" fillId="0" borderId="14" xfId="2" applyNumberFormat="1" applyFont="1" applyBorder="1" applyAlignment="1">
      <alignment horizontal="right" wrapText="1"/>
    </xf>
    <xf numFmtId="0" fontId="4" fillId="0" borderId="15" xfId="2" applyFont="1" applyBorder="1" applyAlignment="1">
      <alignment horizontal="right"/>
    </xf>
    <xf numFmtId="3" fontId="3" fillId="0" borderId="10" xfId="2" applyNumberFormat="1" applyBorder="1"/>
    <xf numFmtId="9" fontId="3" fillId="0" borderId="0" xfId="1" applyFont="1" applyBorder="1"/>
    <xf numFmtId="9" fontId="3" fillId="0" borderId="10" xfId="1" applyFont="1" applyBorder="1"/>
    <xf numFmtId="9" fontId="3" fillId="0" borderId="11" xfId="1" applyFont="1" applyBorder="1"/>
    <xf numFmtId="0" fontId="9" fillId="0" borderId="0" xfId="0" applyFont="1"/>
    <xf numFmtId="0" fontId="2" fillId="0" borderId="0" xfId="0" applyFont="1"/>
    <xf numFmtId="0" fontId="10" fillId="0" borderId="0" xfId="0" applyFont="1"/>
    <xf numFmtId="9" fontId="0" fillId="0" borderId="0" xfId="1" applyFont="1"/>
    <xf numFmtId="9" fontId="0" fillId="0" borderId="0" xfId="0" applyNumberFormat="1"/>
    <xf numFmtId="0" fontId="4" fillId="2" borderId="3" xfId="2" applyFont="1" applyFill="1" applyBorder="1"/>
    <xf numFmtId="3" fontId="4" fillId="2" borderId="6" xfId="2" applyNumberFormat="1" applyFont="1" applyFill="1" applyBorder="1" applyAlignment="1">
      <alignment horizontal="right" wrapText="1"/>
    </xf>
    <xf numFmtId="9" fontId="3" fillId="2" borderId="8" xfId="1" applyFont="1" applyFill="1" applyBorder="1"/>
    <xf numFmtId="3" fontId="0" fillId="0" borderId="0" xfId="0" applyNumberFormat="1"/>
    <xf numFmtId="3" fontId="0" fillId="2" borderId="0" xfId="0" applyNumberFormat="1" applyFill="1"/>
    <xf numFmtId="0" fontId="6" fillId="0" borderId="0" xfId="0" applyFont="1" applyAlignment="1">
      <alignment horizontal="center" wrapText="1"/>
    </xf>
  </cellXfs>
  <cellStyles count="3">
    <cellStyle name="Normal 2" xfId="2" xr:uid="{F0D20116-3F7B-4AB5-8416-72177EF77C91}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Current_AssetMix!$D$17</c:f>
              <c:strCache>
                <c:ptCount val="1"/>
                <c:pt idx="0">
                  <c:v>Strategic asset mix - DB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3-42FA-AD88-BF0F26A3C606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3-42FA-AD88-BF0F26A3C6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Current_AssetMix!$C$18:$C$19</c:f>
              <c:strCache>
                <c:ptCount val="2"/>
                <c:pt idx="0">
                  <c:v>Risk-free</c:v>
                </c:pt>
                <c:pt idx="1">
                  <c:v>Risky</c:v>
                </c:pt>
              </c:strCache>
            </c:strRef>
          </c:cat>
          <c:val>
            <c:numRef>
              <c:f>Current_AssetMix!$D$18:$D$19</c:f>
              <c:numCache>
                <c:formatCode>0%</c:formatCode>
                <c:ptCount val="2"/>
                <c:pt idx="0">
                  <c:v>0.44999999999999996</c:v>
                </c:pt>
                <c:pt idx="1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83-42FA-AD88-BF0F26A3C6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asset mix -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Current_AssetMix!$F$17</c:f>
              <c:strCache>
                <c:ptCount val="1"/>
                <c:pt idx="0">
                  <c:v>Actual asset allocation - DB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2C-4F09-8081-37AD82DD183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2C-4F09-8081-37AD82DD18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Current_AssetMix!$C$18:$C$19</c:f>
              <c:strCache>
                <c:ptCount val="2"/>
                <c:pt idx="0">
                  <c:v>Risk-free</c:v>
                </c:pt>
                <c:pt idx="1">
                  <c:v>Risky</c:v>
                </c:pt>
              </c:strCache>
            </c:strRef>
          </c:cat>
          <c:val>
            <c:numRef>
              <c:f>Current_AssetMix!$F$18:$F$19</c:f>
              <c:numCache>
                <c:formatCode>0%</c:formatCode>
                <c:ptCount val="2"/>
                <c:pt idx="0">
                  <c:v>0.51093824672708177</c:v>
                </c:pt>
                <c:pt idx="1">
                  <c:v>0.48906175327291812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2C-4F09-8081-37AD82DD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</a:t>
            </a:r>
            <a:r>
              <a:rPr lang="nl-NL" baseline="0"/>
              <a:t>sset mix DB vs. DC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New_AssetMix_Individual!$G$2</c:f>
              <c:strCache>
                <c:ptCount val="1"/>
                <c:pt idx="0">
                  <c:v>DB - actual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New_AssetMix_Individual!$F$3:$F$43</c:f>
              <c:numCache>
                <c:formatCode>General</c:formatCode>
                <c:ptCount val="4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</c:numCache>
            </c:numRef>
          </c:cat>
          <c:val>
            <c:numRef>
              <c:f>New_AssetMix_Individual!$G$3:$G$43</c:f>
              <c:numCache>
                <c:formatCode>0%</c:formatCode>
                <c:ptCount val="41"/>
                <c:pt idx="0">
                  <c:v>0.48906175327291812</c:v>
                </c:pt>
                <c:pt idx="1">
                  <c:v>0.48906175327291812</c:v>
                </c:pt>
                <c:pt idx="2">
                  <c:v>0.48906175327291812</c:v>
                </c:pt>
                <c:pt idx="3">
                  <c:v>0.48906175327291812</c:v>
                </c:pt>
                <c:pt idx="4">
                  <c:v>0.48906175327291812</c:v>
                </c:pt>
                <c:pt idx="5">
                  <c:v>0.48906175327291812</c:v>
                </c:pt>
                <c:pt idx="6">
                  <c:v>0.48906175327291812</c:v>
                </c:pt>
                <c:pt idx="7">
                  <c:v>0.48906175327291812</c:v>
                </c:pt>
                <c:pt idx="8">
                  <c:v>0.48906175327291812</c:v>
                </c:pt>
                <c:pt idx="9">
                  <c:v>0.48906175327291812</c:v>
                </c:pt>
                <c:pt idx="10">
                  <c:v>0.48906175327291812</c:v>
                </c:pt>
                <c:pt idx="11">
                  <c:v>0.48906175327291812</c:v>
                </c:pt>
                <c:pt idx="12">
                  <c:v>0.48906175327291812</c:v>
                </c:pt>
                <c:pt idx="13">
                  <c:v>0.48906175327291812</c:v>
                </c:pt>
                <c:pt idx="14">
                  <c:v>0.48906175327291812</c:v>
                </c:pt>
                <c:pt idx="15">
                  <c:v>0.48906175327291812</c:v>
                </c:pt>
                <c:pt idx="16">
                  <c:v>0.48906175327291812</c:v>
                </c:pt>
                <c:pt idx="17">
                  <c:v>0.48906175327291812</c:v>
                </c:pt>
                <c:pt idx="18">
                  <c:v>0.48906175327291812</c:v>
                </c:pt>
                <c:pt idx="19">
                  <c:v>0.48906175327291812</c:v>
                </c:pt>
                <c:pt idx="20">
                  <c:v>0.48906175327291812</c:v>
                </c:pt>
                <c:pt idx="21">
                  <c:v>0.48906175327291812</c:v>
                </c:pt>
                <c:pt idx="22">
                  <c:v>0.48906175327291812</c:v>
                </c:pt>
                <c:pt idx="23">
                  <c:v>0.48906175327291812</c:v>
                </c:pt>
                <c:pt idx="24">
                  <c:v>0.48906175327291812</c:v>
                </c:pt>
                <c:pt idx="25">
                  <c:v>0.48906175327291812</c:v>
                </c:pt>
                <c:pt idx="26">
                  <c:v>0.48906175327291812</c:v>
                </c:pt>
                <c:pt idx="27">
                  <c:v>0.48906175327291812</c:v>
                </c:pt>
                <c:pt idx="28">
                  <c:v>0.48906175327291812</c:v>
                </c:pt>
                <c:pt idx="29">
                  <c:v>0.48906175327291812</c:v>
                </c:pt>
                <c:pt idx="30">
                  <c:v>0.48906175327291812</c:v>
                </c:pt>
                <c:pt idx="31">
                  <c:v>0.48906175327291812</c:v>
                </c:pt>
                <c:pt idx="32">
                  <c:v>0.48906175327291812</c:v>
                </c:pt>
                <c:pt idx="33">
                  <c:v>0.48906175327291812</c:v>
                </c:pt>
                <c:pt idx="34">
                  <c:v>0.48906175327291812</c:v>
                </c:pt>
                <c:pt idx="35">
                  <c:v>0.48906175327291812</c:v>
                </c:pt>
                <c:pt idx="36">
                  <c:v>0.48906175327291812</c:v>
                </c:pt>
                <c:pt idx="37">
                  <c:v>0.48906175327291812</c:v>
                </c:pt>
                <c:pt idx="38">
                  <c:v>0.48906175327291812</c:v>
                </c:pt>
                <c:pt idx="39">
                  <c:v>0.48906175327291812</c:v>
                </c:pt>
                <c:pt idx="40">
                  <c:v>0.48906175327291812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F-49C6-9006-0E83FD834F2D}"/>
            </c:ext>
          </c:extLst>
        </c:ser>
        <c:ser>
          <c:idx val="2"/>
          <c:order val="1"/>
          <c:tx>
            <c:strRef>
              <c:f>New_AssetMix_Individual!$H$2</c:f>
              <c:strCache>
                <c:ptCount val="1"/>
                <c:pt idx="0">
                  <c:v>DC - γ = 4.6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New_AssetMix_Individual!$F$3:$F$43</c:f>
              <c:numCache>
                <c:formatCode>General</c:formatCode>
                <c:ptCount val="4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</c:numCache>
            </c:numRef>
          </c:cat>
          <c:val>
            <c:numRef>
              <c:f>New_AssetMix_Individual!$H$3:$H$43</c:f>
              <c:numCache>
                <c:formatCode>0%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0.99972921542635995</c:v>
                </c:pt>
                <c:pt idx="6">
                  <c:v>0.99111555277494001</c:v>
                </c:pt>
                <c:pt idx="7">
                  <c:v>0.95303624737541504</c:v>
                </c:pt>
                <c:pt idx="8">
                  <c:v>0.88331189262365195</c:v>
                </c:pt>
                <c:pt idx="9">
                  <c:v>0.80062330500229695</c:v>
                </c:pt>
                <c:pt idx="10">
                  <c:v>0.71815892715528895</c:v>
                </c:pt>
                <c:pt idx="11">
                  <c:v>0.64516682670451797</c:v>
                </c:pt>
                <c:pt idx="12">
                  <c:v>0.58399249049886304</c:v>
                </c:pt>
                <c:pt idx="13">
                  <c:v>0.53325184153773697</c:v>
                </c:pt>
                <c:pt idx="14">
                  <c:v>0.49053302079595101</c:v>
                </c:pt>
                <c:pt idx="15">
                  <c:v>0.45444964312622499</c:v>
                </c:pt>
                <c:pt idx="16">
                  <c:v>0.42359545234826401</c:v>
                </c:pt>
                <c:pt idx="17">
                  <c:v>0.39694719192180999</c:v>
                </c:pt>
                <c:pt idx="18">
                  <c:v>0.37392285179984602</c:v>
                </c:pt>
                <c:pt idx="19">
                  <c:v>0.35375832156283998</c:v>
                </c:pt>
                <c:pt idx="20">
                  <c:v>0.33609634203396499</c:v>
                </c:pt>
                <c:pt idx="21">
                  <c:v>0.32052782565542898</c:v>
                </c:pt>
                <c:pt idx="22">
                  <c:v>0.30672295108703301</c:v>
                </c:pt>
                <c:pt idx="23">
                  <c:v>0.294479882925619</c:v>
                </c:pt>
                <c:pt idx="24">
                  <c:v>0.28356146570371699</c:v>
                </c:pt>
                <c:pt idx="25">
                  <c:v>0.27377881667882897</c:v>
                </c:pt>
                <c:pt idx="26">
                  <c:v>0.265021491033544</c:v>
                </c:pt>
                <c:pt idx="27">
                  <c:v>0.257170912447583</c:v>
                </c:pt>
                <c:pt idx="28">
                  <c:v>0.25010864167279501</c:v>
                </c:pt>
                <c:pt idx="29">
                  <c:v>0.243742347460362</c:v>
                </c:pt>
                <c:pt idx="30">
                  <c:v>0.23799214604198099</c:v>
                </c:pt>
                <c:pt idx="31">
                  <c:v>0.235356699507795</c:v>
                </c:pt>
                <c:pt idx="32">
                  <c:v>0.233163989467459</c:v>
                </c:pt>
                <c:pt idx="33">
                  <c:v>0.23138590022781699</c:v>
                </c:pt>
                <c:pt idx="34">
                  <c:v>0.22998530405301901</c:v>
                </c:pt>
                <c:pt idx="35">
                  <c:v>0.22893657822517799</c:v>
                </c:pt>
                <c:pt idx="36">
                  <c:v>0.22821254916051301</c:v>
                </c:pt>
                <c:pt idx="37">
                  <c:v>0.22779274359631799</c:v>
                </c:pt>
                <c:pt idx="38">
                  <c:v>0.22765818839041799</c:v>
                </c:pt>
                <c:pt idx="39">
                  <c:v>0.227793757805582</c:v>
                </c:pt>
                <c:pt idx="40">
                  <c:v>0.22818230788475799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F-49C6-9006-0E83FD834F2D}"/>
            </c:ext>
          </c:extLst>
        </c:ser>
        <c:ser>
          <c:idx val="3"/>
          <c:order val="2"/>
          <c:tx>
            <c:strRef>
              <c:f>New_AssetMix_Individual!$I$2</c:f>
              <c:strCache>
                <c:ptCount val="1"/>
                <c:pt idx="0">
                  <c:v>DC - γ = 3.1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New_AssetMix_Individual!$F$3:$F$43</c:f>
              <c:numCache>
                <c:formatCode>General</c:formatCode>
                <c:ptCount val="4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</c:numCache>
            </c:numRef>
          </c:cat>
          <c:val>
            <c:numRef>
              <c:f>New_AssetMix_Individual!$I$3:$I$43</c:f>
              <c:numCache>
                <c:formatCode>0%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0.99996894792851299</c:v>
                </c:pt>
                <c:pt idx="7">
                  <c:v>0.99928868449421604</c:v>
                </c:pt>
                <c:pt idx="8">
                  <c:v>0.99437126543329502</c:v>
                </c:pt>
                <c:pt idx="9">
                  <c:v>0.97740037680195202</c:v>
                </c:pt>
                <c:pt idx="10">
                  <c:v>0.94379550794296696</c:v>
                </c:pt>
                <c:pt idx="11">
                  <c:v>0.89537492055970402</c:v>
                </c:pt>
                <c:pt idx="12">
                  <c:v>0.83980575920236</c:v>
                </c:pt>
                <c:pt idx="13">
                  <c:v>0.78236787565635801</c:v>
                </c:pt>
                <c:pt idx="14">
                  <c:v>0.72804213783617999</c:v>
                </c:pt>
                <c:pt idx="15">
                  <c:v>0.677578862681528</c:v>
                </c:pt>
                <c:pt idx="16">
                  <c:v>0.63195323493931899</c:v>
                </c:pt>
                <c:pt idx="17">
                  <c:v>0.59167625300899296</c:v>
                </c:pt>
                <c:pt idx="18">
                  <c:v>0.555990490578954</c:v>
                </c:pt>
                <c:pt idx="19">
                  <c:v>0.52525299343728205</c:v>
                </c:pt>
                <c:pt idx="20">
                  <c:v>0.49818737647504102</c:v>
                </c:pt>
                <c:pt idx="21">
                  <c:v>0.47449752784118099</c:v>
                </c:pt>
                <c:pt idx="22">
                  <c:v>0.45357383982562099</c:v>
                </c:pt>
                <c:pt idx="23">
                  <c:v>0.43518674160533999</c:v>
                </c:pt>
                <c:pt idx="24">
                  <c:v>0.418817903432668</c:v>
                </c:pt>
                <c:pt idx="25">
                  <c:v>0.40427521886685802</c:v>
                </c:pt>
                <c:pt idx="26">
                  <c:v>0.39126793968846202</c:v>
                </c:pt>
                <c:pt idx="27">
                  <c:v>0.37963203840188797</c:v>
                </c:pt>
                <c:pt idx="28">
                  <c:v>0.36920098739286999</c:v>
                </c:pt>
                <c:pt idx="29">
                  <c:v>0.35984306098983898</c:v>
                </c:pt>
                <c:pt idx="30">
                  <c:v>0.35147467999909598</c:v>
                </c:pt>
                <c:pt idx="31">
                  <c:v>0.33319298566091099</c:v>
                </c:pt>
                <c:pt idx="32">
                  <c:v>0.31669440076813599</c:v>
                </c:pt>
                <c:pt idx="33">
                  <c:v>0.30178780659323501</c:v>
                </c:pt>
                <c:pt idx="34">
                  <c:v>0.28825585976202101</c:v>
                </c:pt>
                <c:pt idx="35">
                  <c:v>0.27594108175446003</c:v>
                </c:pt>
                <c:pt idx="36">
                  <c:v>0.26469647218878101</c:v>
                </c:pt>
                <c:pt idx="37">
                  <c:v>0.25439953259049503</c:v>
                </c:pt>
                <c:pt idx="38">
                  <c:v>0.244940096464173</c:v>
                </c:pt>
                <c:pt idx="39">
                  <c:v>0.236227816726402</c:v>
                </c:pt>
                <c:pt idx="40">
                  <c:v>0.22818230788475799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F-49C6-9006-0E83FD834F2D}"/>
            </c:ext>
          </c:extLst>
        </c:ser>
        <c:ser>
          <c:idx val="4"/>
          <c:order val="3"/>
          <c:tx>
            <c:strRef>
              <c:f>New_AssetMix_Individual!$J$2</c:f>
              <c:strCache>
                <c:ptCount val="1"/>
                <c:pt idx="0">
                  <c:v>DC - γ = 2.1</c:v>
                </c:pt>
              </c:strCache>
            </c:strRef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New_AssetMix_Individual!$F$3:$F$43</c:f>
              <c:numCache>
                <c:formatCode>General</c:formatCode>
                <c:ptCount val="4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</c:numCache>
            </c:numRef>
          </c:cat>
          <c:val>
            <c:numRef>
              <c:f>New_AssetMix_Individual!$J$3:$J$43</c:f>
              <c:numCache>
                <c:formatCode>0%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0.99999686234575202</c:v>
                </c:pt>
                <c:pt idx="9">
                  <c:v>0.99976449049521898</c:v>
                </c:pt>
                <c:pt idx="10">
                  <c:v>0.99880666978194099</c:v>
                </c:pt>
                <c:pt idx="11">
                  <c:v>0.99523180845461101</c:v>
                </c:pt>
                <c:pt idx="12">
                  <c:v>0.98607776381684498</c:v>
                </c:pt>
                <c:pt idx="13">
                  <c:v>0.96990392761731203</c:v>
                </c:pt>
                <c:pt idx="14">
                  <c:v>0.94578622339768703</c:v>
                </c:pt>
                <c:pt idx="15">
                  <c:v>0.91668577265239903</c:v>
                </c:pt>
                <c:pt idx="16">
                  <c:v>0.88297569343825599</c:v>
                </c:pt>
                <c:pt idx="17">
                  <c:v>0.84685828840893596</c:v>
                </c:pt>
                <c:pt idx="18">
                  <c:v>0.80957764663190002</c:v>
                </c:pt>
                <c:pt idx="19">
                  <c:v>0.77161222603824298</c:v>
                </c:pt>
                <c:pt idx="20">
                  <c:v>0.73544537643388197</c:v>
                </c:pt>
                <c:pt idx="21">
                  <c:v>0.70155475818912305</c:v>
                </c:pt>
                <c:pt idx="22">
                  <c:v>0.67077307612810499</c:v>
                </c:pt>
                <c:pt idx="23">
                  <c:v>0.64334525894045502</c:v>
                </c:pt>
                <c:pt idx="24">
                  <c:v>0.61914344467725102</c:v>
                </c:pt>
                <c:pt idx="25">
                  <c:v>0.59752997952369302</c:v>
                </c:pt>
                <c:pt idx="26">
                  <c:v>0.57812889817213897</c:v>
                </c:pt>
                <c:pt idx="27">
                  <c:v>0.56082667981091505</c:v>
                </c:pt>
                <c:pt idx="28">
                  <c:v>0.54534890178860396</c:v>
                </c:pt>
                <c:pt idx="29">
                  <c:v>0.53142994331448001</c:v>
                </c:pt>
                <c:pt idx="30">
                  <c:v>0.51893379814644203</c:v>
                </c:pt>
                <c:pt idx="31">
                  <c:v>0.46353893004055502</c:v>
                </c:pt>
                <c:pt idx="32">
                  <c:v>0.417956916107177</c:v>
                </c:pt>
                <c:pt idx="33">
                  <c:v>0.37992483922750903</c:v>
                </c:pt>
                <c:pt idx="34">
                  <c:v>0.34778883393530002</c:v>
                </c:pt>
                <c:pt idx="35">
                  <c:v>0.32035369735944402</c:v>
                </c:pt>
                <c:pt idx="36">
                  <c:v>0.29669977041252299</c:v>
                </c:pt>
                <c:pt idx="37">
                  <c:v>0.27614520694177203</c:v>
                </c:pt>
                <c:pt idx="38">
                  <c:v>0.25814005016474501</c:v>
                </c:pt>
                <c:pt idx="39">
                  <c:v>0.24226450020315299</c:v>
                </c:pt>
                <c:pt idx="40">
                  <c:v>0.22818230788475799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F-49C6-9006-0E83FD83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74552"/>
        <c:axId val="764675272"/>
      </c:lineChart>
      <c:catAx>
        <c:axId val="76467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4675272"/>
        <c:crosses val="autoZero"/>
        <c:auto val="1"/>
        <c:lblAlgn val="ctr"/>
        <c:lblOffset val="100"/>
        <c:tickLblSkip val="4"/>
        <c:noMultiLvlLbl val="0"/>
      </c:catAx>
      <c:valAx>
        <c:axId val="76467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Share in equity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467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Estimated asset</a:t>
            </a:r>
            <a:r>
              <a:rPr lang="nl-NL" baseline="0"/>
              <a:t> mix - DC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FC-45CD-B527-C4A06B758764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FC-45CD-B527-C4A06B7587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New_AssetMix_Total!$K$2:$K$3</c:f>
              <c:strCache>
                <c:ptCount val="2"/>
                <c:pt idx="0">
                  <c:v>Risk-free</c:v>
                </c:pt>
                <c:pt idx="1">
                  <c:v>Risky</c:v>
                </c:pt>
              </c:strCache>
            </c:strRef>
          </c:cat>
          <c:val>
            <c:numRef>
              <c:f>New_AssetMix_Total!$M$2:$M$3</c:f>
              <c:numCache>
                <c:formatCode>0%</c:formatCode>
                <c:ptCount val="2"/>
                <c:pt idx="0">
                  <c:v>0.72483454086551025</c:v>
                </c:pt>
                <c:pt idx="1">
                  <c:v>0.27516545913448959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FC-45CD-B527-C4A06B7587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68580</xdr:rowOff>
    </xdr:from>
    <xdr:to>
      <xdr:col>5</xdr:col>
      <xdr:colOff>266700</xdr:colOff>
      <xdr:row>13</xdr:row>
      <xdr:rowOff>129540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8FDF949-D242-4CD7-A094-C7087B883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</xdr:row>
      <xdr:rowOff>76200</xdr:rowOff>
    </xdr:from>
    <xdr:to>
      <xdr:col>11</xdr:col>
      <xdr:colOff>38100</xdr:colOff>
      <xdr:row>13</xdr:row>
      <xdr:rowOff>160020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4963338-6CF4-4015-B786-107F5E37D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52812</xdr:colOff>
      <xdr:row>1</xdr:row>
      <xdr:rowOff>90535</xdr:rowOff>
    </xdr:from>
    <xdr:to>
      <xdr:col>20</xdr:col>
      <xdr:colOff>357612</xdr:colOff>
      <xdr:row>16</xdr:row>
      <xdr:rowOff>46626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9806B80-79AD-46EB-964C-2C0C2E2F3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16</xdr:row>
      <xdr:rowOff>57150</xdr:rowOff>
    </xdr:from>
    <xdr:to>
      <xdr:col>5</xdr:col>
      <xdr:colOff>278130</xdr:colOff>
      <xdr:row>28</xdr:row>
      <xdr:rowOff>104775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C3100CD0-41DC-4BE7-9CFC-34FB301B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1BA4-61B5-41B5-B5E7-D6F5ABE615D6}">
  <dimension ref="A1:H61"/>
  <sheetViews>
    <sheetView zoomScaleNormal="100" workbookViewId="0">
      <selection activeCell="C10" sqref="C10"/>
    </sheetView>
  </sheetViews>
  <sheetFormatPr defaultRowHeight="14.4" x14ac:dyDescent="0.3"/>
  <cols>
    <col min="1" max="1" width="10.5546875" bestFit="1" customWidth="1"/>
    <col min="2" max="2" width="14.88671875" bestFit="1" customWidth="1"/>
    <col min="3" max="3" width="21" bestFit="1" customWidth="1"/>
    <col min="4" max="4" width="31.5546875" bestFit="1" customWidth="1"/>
    <col min="7" max="7" width="14.88671875" bestFit="1" customWidth="1"/>
    <col min="8" max="8" width="26.6640625" bestFit="1" customWidth="1"/>
  </cols>
  <sheetData>
    <row r="1" spans="1:8" x14ac:dyDescent="0.3">
      <c r="F1" s="39" t="s">
        <v>29</v>
      </c>
      <c r="G1" s="39" t="s">
        <v>38</v>
      </c>
      <c r="H1" s="39" t="s">
        <v>61</v>
      </c>
    </row>
    <row r="2" spans="1:8" x14ac:dyDescent="0.3">
      <c r="B2" t="s">
        <v>50</v>
      </c>
      <c r="C2" t="s">
        <v>51</v>
      </c>
      <c r="D2" t="s">
        <v>52</v>
      </c>
      <c r="F2">
        <v>28</v>
      </c>
      <c r="G2" t="s">
        <v>54</v>
      </c>
      <c r="H2">
        <f>VLOOKUP(G2,$B$13:$C$17,2,0)/COUNTIF($G$2:$G$62,G2)</f>
        <v>62.5</v>
      </c>
    </row>
    <row r="3" spans="1:8" x14ac:dyDescent="0.3">
      <c r="A3" t="s">
        <v>53</v>
      </c>
      <c r="B3" t="s">
        <v>54</v>
      </c>
      <c r="C3">
        <v>550</v>
      </c>
      <c r="D3">
        <v>6.0156250000000001E-2</v>
      </c>
      <c r="F3">
        <f t="shared" ref="F3:F42" si="0">F2+1</f>
        <v>29</v>
      </c>
      <c r="G3" t="s">
        <v>54</v>
      </c>
      <c r="H3">
        <f t="shared" ref="H3:H61" si="1">VLOOKUP(G3,$B$13:$C$17,2,0)/COUNTIF($G$2:$G$62,G3)</f>
        <v>62.5</v>
      </c>
    </row>
    <row r="4" spans="1:8" x14ac:dyDescent="0.3">
      <c r="B4" t="s">
        <v>55</v>
      </c>
      <c r="C4">
        <v>425</v>
      </c>
      <c r="D4">
        <v>9.2968750000000003E-2</v>
      </c>
      <c r="F4">
        <f t="shared" si="0"/>
        <v>30</v>
      </c>
      <c r="G4" t="s">
        <v>54</v>
      </c>
      <c r="H4">
        <f t="shared" si="1"/>
        <v>62.5</v>
      </c>
    </row>
    <row r="5" spans="1:8" x14ac:dyDescent="0.3">
      <c r="B5" t="s">
        <v>56</v>
      </c>
      <c r="C5">
        <v>600</v>
      </c>
      <c r="D5">
        <v>0.19687499999999999</v>
      </c>
      <c r="F5">
        <f t="shared" si="0"/>
        <v>31</v>
      </c>
      <c r="G5" t="s">
        <v>54</v>
      </c>
      <c r="H5">
        <f t="shared" si="1"/>
        <v>62.5</v>
      </c>
    </row>
    <row r="6" spans="1:8" x14ac:dyDescent="0.3">
      <c r="A6" t="s">
        <v>57</v>
      </c>
      <c r="B6" t="s">
        <v>54</v>
      </c>
      <c r="C6">
        <v>200</v>
      </c>
      <c r="D6">
        <v>1.3559322033898305E-2</v>
      </c>
      <c r="F6">
        <f t="shared" si="0"/>
        <v>32</v>
      </c>
      <c r="G6" t="s">
        <v>54</v>
      </c>
      <c r="H6">
        <f t="shared" si="1"/>
        <v>62.5</v>
      </c>
    </row>
    <row r="7" spans="1:8" x14ac:dyDescent="0.3">
      <c r="B7" t="s">
        <v>55</v>
      </c>
      <c r="C7">
        <v>290</v>
      </c>
      <c r="D7">
        <v>3.9322033898305082E-2</v>
      </c>
      <c r="F7">
        <f t="shared" si="0"/>
        <v>33</v>
      </c>
      <c r="G7" t="s">
        <v>54</v>
      </c>
      <c r="H7">
        <f t="shared" si="1"/>
        <v>62.5</v>
      </c>
    </row>
    <row r="8" spans="1:8" x14ac:dyDescent="0.3">
      <c r="B8" t="s">
        <v>56</v>
      </c>
      <c r="C8">
        <v>330</v>
      </c>
      <c r="D8">
        <v>6.7118644067796607E-2</v>
      </c>
      <c r="F8">
        <f t="shared" si="0"/>
        <v>34</v>
      </c>
      <c r="G8" t="s">
        <v>54</v>
      </c>
      <c r="H8">
        <f t="shared" si="1"/>
        <v>62.5</v>
      </c>
    </row>
    <row r="9" spans="1:8" x14ac:dyDescent="0.3">
      <c r="A9" t="s">
        <v>58</v>
      </c>
      <c r="B9" t="s">
        <v>59</v>
      </c>
      <c r="C9">
        <v>1900</v>
      </c>
      <c r="D9">
        <v>0.35520282186948854</v>
      </c>
      <c r="F9">
        <f t="shared" si="0"/>
        <v>35</v>
      </c>
      <c r="G9" t="s">
        <v>54</v>
      </c>
      <c r="H9">
        <f t="shared" si="1"/>
        <v>62.5</v>
      </c>
    </row>
    <row r="10" spans="1:8" x14ac:dyDescent="0.3">
      <c r="B10" t="s">
        <v>60</v>
      </c>
      <c r="C10">
        <v>1870</v>
      </c>
      <c r="D10">
        <v>0.17479717813051149</v>
      </c>
      <c r="F10">
        <f t="shared" si="0"/>
        <v>36</v>
      </c>
      <c r="G10" t="s">
        <v>54</v>
      </c>
      <c r="H10">
        <f t="shared" si="1"/>
        <v>62.5</v>
      </c>
    </row>
    <row r="11" spans="1:8" x14ac:dyDescent="0.3">
      <c r="F11">
        <f t="shared" si="0"/>
        <v>37</v>
      </c>
      <c r="G11" t="s">
        <v>54</v>
      </c>
      <c r="H11">
        <f t="shared" si="1"/>
        <v>62.5</v>
      </c>
    </row>
    <row r="12" spans="1:8" x14ac:dyDescent="0.3">
      <c r="F12">
        <f t="shared" si="0"/>
        <v>38</v>
      </c>
      <c r="G12" t="s">
        <v>54</v>
      </c>
      <c r="H12">
        <f t="shared" si="1"/>
        <v>62.5</v>
      </c>
    </row>
    <row r="13" spans="1:8" x14ac:dyDescent="0.3">
      <c r="B13" t="s">
        <v>54</v>
      </c>
      <c r="C13">
        <f>SUMIF($B$3:$B$10,B13,$C$3:$C$10)</f>
        <v>750</v>
      </c>
      <c r="F13">
        <f t="shared" si="0"/>
        <v>39</v>
      </c>
      <c r="G13" t="s">
        <v>54</v>
      </c>
      <c r="H13">
        <f t="shared" si="1"/>
        <v>62.5</v>
      </c>
    </row>
    <row r="14" spans="1:8" x14ac:dyDescent="0.3">
      <c r="B14" t="s">
        <v>55</v>
      </c>
      <c r="C14">
        <f t="shared" ref="C14:C17" si="2">SUMIF($B$3:$B$10,B14,$C$3:$C$10)</f>
        <v>715</v>
      </c>
      <c r="F14">
        <f t="shared" si="0"/>
        <v>40</v>
      </c>
      <c r="G14" t="s">
        <v>55</v>
      </c>
      <c r="H14">
        <f t="shared" si="1"/>
        <v>47.666666666666664</v>
      </c>
    </row>
    <row r="15" spans="1:8" x14ac:dyDescent="0.3">
      <c r="B15" t="s">
        <v>56</v>
      </c>
      <c r="C15">
        <f t="shared" si="2"/>
        <v>930</v>
      </c>
      <c r="F15">
        <f t="shared" si="0"/>
        <v>41</v>
      </c>
      <c r="G15" t="s">
        <v>55</v>
      </c>
      <c r="H15">
        <f t="shared" si="1"/>
        <v>47.666666666666664</v>
      </c>
    </row>
    <row r="16" spans="1:8" x14ac:dyDescent="0.3">
      <c r="B16" t="s">
        <v>59</v>
      </c>
      <c r="C16">
        <f t="shared" si="2"/>
        <v>1900</v>
      </c>
      <c r="F16">
        <f t="shared" si="0"/>
        <v>42</v>
      </c>
      <c r="G16" t="s">
        <v>55</v>
      </c>
      <c r="H16">
        <f t="shared" si="1"/>
        <v>47.666666666666664</v>
      </c>
    </row>
    <row r="17" spans="2:8" x14ac:dyDescent="0.3">
      <c r="B17" t="s">
        <v>60</v>
      </c>
      <c r="C17">
        <f t="shared" si="2"/>
        <v>1870</v>
      </c>
      <c r="F17">
        <f t="shared" si="0"/>
        <v>43</v>
      </c>
      <c r="G17" t="s">
        <v>55</v>
      </c>
      <c r="H17">
        <f t="shared" si="1"/>
        <v>47.666666666666664</v>
      </c>
    </row>
    <row r="18" spans="2:8" x14ac:dyDescent="0.3">
      <c r="F18">
        <f t="shared" si="0"/>
        <v>44</v>
      </c>
      <c r="G18" t="s">
        <v>55</v>
      </c>
      <c r="H18">
        <f t="shared" si="1"/>
        <v>47.666666666666664</v>
      </c>
    </row>
    <row r="19" spans="2:8" x14ac:dyDescent="0.3">
      <c r="F19">
        <f t="shared" si="0"/>
        <v>45</v>
      </c>
      <c r="G19" t="s">
        <v>55</v>
      </c>
      <c r="H19">
        <f t="shared" si="1"/>
        <v>47.666666666666664</v>
      </c>
    </row>
    <row r="20" spans="2:8" x14ac:dyDescent="0.3">
      <c r="F20">
        <f t="shared" si="0"/>
        <v>46</v>
      </c>
      <c r="G20" t="s">
        <v>55</v>
      </c>
      <c r="H20">
        <f t="shared" si="1"/>
        <v>47.666666666666664</v>
      </c>
    </row>
    <row r="21" spans="2:8" x14ac:dyDescent="0.3">
      <c r="F21">
        <f t="shared" si="0"/>
        <v>47</v>
      </c>
      <c r="G21" t="s">
        <v>55</v>
      </c>
      <c r="H21">
        <f t="shared" si="1"/>
        <v>47.666666666666664</v>
      </c>
    </row>
    <row r="22" spans="2:8" x14ac:dyDescent="0.3">
      <c r="F22">
        <f t="shared" si="0"/>
        <v>48</v>
      </c>
      <c r="G22" t="s">
        <v>55</v>
      </c>
      <c r="H22">
        <f t="shared" si="1"/>
        <v>47.666666666666664</v>
      </c>
    </row>
    <row r="23" spans="2:8" x14ac:dyDescent="0.3">
      <c r="F23">
        <f t="shared" si="0"/>
        <v>49</v>
      </c>
      <c r="G23" t="s">
        <v>55</v>
      </c>
      <c r="H23">
        <f t="shared" si="1"/>
        <v>47.666666666666664</v>
      </c>
    </row>
    <row r="24" spans="2:8" x14ac:dyDescent="0.3">
      <c r="F24">
        <f t="shared" si="0"/>
        <v>50</v>
      </c>
      <c r="G24" t="s">
        <v>55</v>
      </c>
      <c r="H24">
        <f t="shared" si="1"/>
        <v>47.666666666666664</v>
      </c>
    </row>
    <row r="25" spans="2:8" x14ac:dyDescent="0.3">
      <c r="F25">
        <f t="shared" si="0"/>
        <v>51</v>
      </c>
      <c r="G25" t="s">
        <v>55</v>
      </c>
      <c r="H25">
        <f t="shared" si="1"/>
        <v>47.666666666666664</v>
      </c>
    </row>
    <row r="26" spans="2:8" x14ac:dyDescent="0.3">
      <c r="F26">
        <f t="shared" si="0"/>
        <v>52</v>
      </c>
      <c r="G26" t="s">
        <v>55</v>
      </c>
      <c r="H26">
        <f t="shared" si="1"/>
        <v>47.666666666666664</v>
      </c>
    </row>
    <row r="27" spans="2:8" x14ac:dyDescent="0.3">
      <c r="F27">
        <f t="shared" si="0"/>
        <v>53</v>
      </c>
      <c r="G27" t="s">
        <v>55</v>
      </c>
      <c r="H27">
        <f t="shared" si="1"/>
        <v>47.666666666666664</v>
      </c>
    </row>
    <row r="28" spans="2:8" x14ac:dyDescent="0.3">
      <c r="F28">
        <f t="shared" si="0"/>
        <v>54</v>
      </c>
      <c r="G28" t="s">
        <v>55</v>
      </c>
      <c r="H28">
        <f t="shared" si="1"/>
        <v>47.666666666666664</v>
      </c>
    </row>
    <row r="29" spans="2:8" x14ac:dyDescent="0.3">
      <c r="F29">
        <f t="shared" si="0"/>
        <v>55</v>
      </c>
      <c r="G29" t="s">
        <v>56</v>
      </c>
      <c r="H29">
        <f t="shared" si="1"/>
        <v>66.428571428571431</v>
      </c>
    </row>
    <row r="30" spans="2:8" x14ac:dyDescent="0.3">
      <c r="F30">
        <f t="shared" si="0"/>
        <v>56</v>
      </c>
      <c r="G30" t="s">
        <v>56</v>
      </c>
      <c r="H30">
        <f t="shared" si="1"/>
        <v>66.428571428571431</v>
      </c>
    </row>
    <row r="31" spans="2:8" x14ac:dyDescent="0.3">
      <c r="F31">
        <f t="shared" si="0"/>
        <v>57</v>
      </c>
      <c r="G31" t="s">
        <v>56</v>
      </c>
      <c r="H31">
        <f t="shared" si="1"/>
        <v>66.428571428571431</v>
      </c>
    </row>
    <row r="32" spans="2:8" x14ac:dyDescent="0.3">
      <c r="F32">
        <f t="shared" si="0"/>
        <v>58</v>
      </c>
      <c r="G32" t="s">
        <v>56</v>
      </c>
      <c r="H32">
        <f t="shared" si="1"/>
        <v>66.428571428571431</v>
      </c>
    </row>
    <row r="33" spans="6:8" x14ac:dyDescent="0.3">
      <c r="F33">
        <f t="shared" si="0"/>
        <v>59</v>
      </c>
      <c r="G33" t="s">
        <v>56</v>
      </c>
      <c r="H33">
        <f t="shared" si="1"/>
        <v>66.428571428571431</v>
      </c>
    </row>
    <row r="34" spans="6:8" x14ac:dyDescent="0.3">
      <c r="F34">
        <f t="shared" si="0"/>
        <v>60</v>
      </c>
      <c r="G34" t="s">
        <v>56</v>
      </c>
      <c r="H34">
        <f t="shared" si="1"/>
        <v>66.428571428571431</v>
      </c>
    </row>
    <row r="35" spans="6:8" x14ac:dyDescent="0.3">
      <c r="F35">
        <f t="shared" si="0"/>
        <v>61</v>
      </c>
      <c r="G35" t="s">
        <v>56</v>
      </c>
      <c r="H35">
        <f t="shared" si="1"/>
        <v>66.428571428571431</v>
      </c>
    </row>
    <row r="36" spans="6:8" x14ac:dyDescent="0.3">
      <c r="F36">
        <f t="shared" si="0"/>
        <v>62</v>
      </c>
      <c r="G36" t="s">
        <v>56</v>
      </c>
      <c r="H36">
        <f t="shared" si="1"/>
        <v>66.428571428571431</v>
      </c>
    </row>
    <row r="37" spans="6:8" x14ac:dyDescent="0.3">
      <c r="F37">
        <f t="shared" si="0"/>
        <v>63</v>
      </c>
      <c r="G37" t="s">
        <v>56</v>
      </c>
      <c r="H37">
        <f t="shared" si="1"/>
        <v>66.428571428571431</v>
      </c>
    </row>
    <row r="38" spans="6:8" x14ac:dyDescent="0.3">
      <c r="F38">
        <f t="shared" si="0"/>
        <v>64</v>
      </c>
      <c r="G38" t="s">
        <v>56</v>
      </c>
      <c r="H38">
        <f t="shared" si="1"/>
        <v>66.428571428571431</v>
      </c>
    </row>
    <row r="39" spans="6:8" x14ac:dyDescent="0.3">
      <c r="F39">
        <f t="shared" si="0"/>
        <v>65</v>
      </c>
      <c r="G39" t="s">
        <v>56</v>
      </c>
      <c r="H39">
        <f t="shared" si="1"/>
        <v>66.428571428571431</v>
      </c>
    </row>
    <row r="40" spans="6:8" x14ac:dyDescent="0.3">
      <c r="F40">
        <f t="shared" si="0"/>
        <v>66</v>
      </c>
      <c r="G40" t="s">
        <v>56</v>
      </c>
      <c r="H40">
        <f t="shared" si="1"/>
        <v>66.428571428571431</v>
      </c>
    </row>
    <row r="41" spans="6:8" x14ac:dyDescent="0.3">
      <c r="F41">
        <f t="shared" si="0"/>
        <v>67</v>
      </c>
      <c r="G41" t="s">
        <v>56</v>
      </c>
      <c r="H41">
        <f t="shared" si="1"/>
        <v>66.428571428571431</v>
      </c>
    </row>
    <row r="42" spans="6:8" x14ac:dyDescent="0.3">
      <c r="F42">
        <f t="shared" si="0"/>
        <v>68</v>
      </c>
      <c r="G42" t="s">
        <v>56</v>
      </c>
      <c r="H42">
        <f t="shared" si="1"/>
        <v>66.428571428571431</v>
      </c>
    </row>
    <row r="43" spans="6:8" x14ac:dyDescent="0.3">
      <c r="F43">
        <f t="shared" ref="F43:F61" si="3">F42+1</f>
        <v>69</v>
      </c>
      <c r="G43" t="s">
        <v>59</v>
      </c>
      <c r="H43">
        <f t="shared" si="1"/>
        <v>316.66666666666669</v>
      </c>
    </row>
    <row r="44" spans="6:8" x14ac:dyDescent="0.3">
      <c r="F44">
        <f t="shared" si="3"/>
        <v>70</v>
      </c>
      <c r="G44" t="s">
        <v>59</v>
      </c>
      <c r="H44">
        <f t="shared" si="1"/>
        <v>316.66666666666669</v>
      </c>
    </row>
    <row r="45" spans="6:8" x14ac:dyDescent="0.3">
      <c r="F45">
        <f t="shared" si="3"/>
        <v>71</v>
      </c>
      <c r="G45" t="s">
        <v>59</v>
      </c>
      <c r="H45">
        <f t="shared" si="1"/>
        <v>316.66666666666669</v>
      </c>
    </row>
    <row r="46" spans="6:8" x14ac:dyDescent="0.3">
      <c r="F46">
        <f t="shared" si="3"/>
        <v>72</v>
      </c>
      <c r="G46" t="s">
        <v>59</v>
      </c>
      <c r="H46">
        <f t="shared" si="1"/>
        <v>316.66666666666669</v>
      </c>
    </row>
    <row r="47" spans="6:8" x14ac:dyDescent="0.3">
      <c r="F47">
        <f t="shared" si="3"/>
        <v>73</v>
      </c>
      <c r="G47" t="s">
        <v>59</v>
      </c>
      <c r="H47">
        <f t="shared" si="1"/>
        <v>316.66666666666669</v>
      </c>
    </row>
    <row r="48" spans="6:8" x14ac:dyDescent="0.3">
      <c r="F48">
        <f t="shared" si="3"/>
        <v>74</v>
      </c>
      <c r="G48" t="s">
        <v>59</v>
      </c>
      <c r="H48">
        <f t="shared" si="1"/>
        <v>316.66666666666669</v>
      </c>
    </row>
    <row r="49" spans="6:8" x14ac:dyDescent="0.3">
      <c r="F49">
        <f t="shared" si="3"/>
        <v>75</v>
      </c>
      <c r="G49" t="s">
        <v>60</v>
      </c>
      <c r="H49">
        <f t="shared" si="1"/>
        <v>143.84615384615384</v>
      </c>
    </row>
    <row r="50" spans="6:8" x14ac:dyDescent="0.3">
      <c r="F50">
        <f t="shared" si="3"/>
        <v>76</v>
      </c>
      <c r="G50" t="s">
        <v>60</v>
      </c>
      <c r="H50">
        <f t="shared" si="1"/>
        <v>143.84615384615384</v>
      </c>
    </row>
    <row r="51" spans="6:8" x14ac:dyDescent="0.3">
      <c r="F51">
        <f t="shared" si="3"/>
        <v>77</v>
      </c>
      <c r="G51" t="s">
        <v>60</v>
      </c>
      <c r="H51">
        <f t="shared" si="1"/>
        <v>143.84615384615384</v>
      </c>
    </row>
    <row r="52" spans="6:8" x14ac:dyDescent="0.3">
      <c r="F52">
        <f t="shared" si="3"/>
        <v>78</v>
      </c>
      <c r="G52" t="s">
        <v>60</v>
      </c>
      <c r="H52">
        <f t="shared" si="1"/>
        <v>143.84615384615384</v>
      </c>
    </row>
    <row r="53" spans="6:8" x14ac:dyDescent="0.3">
      <c r="F53">
        <f t="shared" si="3"/>
        <v>79</v>
      </c>
      <c r="G53" t="s">
        <v>60</v>
      </c>
      <c r="H53">
        <f t="shared" si="1"/>
        <v>143.84615384615384</v>
      </c>
    </row>
    <row r="54" spans="6:8" x14ac:dyDescent="0.3">
      <c r="F54">
        <f t="shared" si="3"/>
        <v>80</v>
      </c>
      <c r="G54" t="s">
        <v>60</v>
      </c>
      <c r="H54">
        <f t="shared" si="1"/>
        <v>143.84615384615384</v>
      </c>
    </row>
    <row r="55" spans="6:8" x14ac:dyDescent="0.3">
      <c r="F55">
        <f t="shared" si="3"/>
        <v>81</v>
      </c>
      <c r="G55" t="s">
        <v>60</v>
      </c>
      <c r="H55">
        <f t="shared" si="1"/>
        <v>143.84615384615384</v>
      </c>
    </row>
    <row r="56" spans="6:8" x14ac:dyDescent="0.3">
      <c r="F56">
        <f t="shared" si="3"/>
        <v>82</v>
      </c>
      <c r="G56" t="s">
        <v>60</v>
      </c>
      <c r="H56">
        <f t="shared" si="1"/>
        <v>143.84615384615384</v>
      </c>
    </row>
    <row r="57" spans="6:8" x14ac:dyDescent="0.3">
      <c r="F57">
        <f t="shared" si="3"/>
        <v>83</v>
      </c>
      <c r="G57" t="s">
        <v>60</v>
      </c>
      <c r="H57">
        <f t="shared" si="1"/>
        <v>143.84615384615384</v>
      </c>
    </row>
    <row r="58" spans="6:8" x14ac:dyDescent="0.3">
      <c r="F58">
        <f t="shared" si="3"/>
        <v>84</v>
      </c>
      <c r="G58" t="s">
        <v>60</v>
      </c>
      <c r="H58">
        <f t="shared" si="1"/>
        <v>143.84615384615384</v>
      </c>
    </row>
    <row r="59" spans="6:8" x14ac:dyDescent="0.3">
      <c r="F59">
        <f t="shared" si="3"/>
        <v>85</v>
      </c>
      <c r="G59" t="s">
        <v>60</v>
      </c>
      <c r="H59">
        <f t="shared" si="1"/>
        <v>143.84615384615384</v>
      </c>
    </row>
    <row r="60" spans="6:8" x14ac:dyDescent="0.3">
      <c r="F60">
        <f t="shared" si="3"/>
        <v>86</v>
      </c>
      <c r="G60" t="s">
        <v>60</v>
      </c>
      <c r="H60">
        <f t="shared" si="1"/>
        <v>143.84615384615384</v>
      </c>
    </row>
    <row r="61" spans="6:8" x14ac:dyDescent="0.3">
      <c r="F61">
        <f t="shared" si="3"/>
        <v>87</v>
      </c>
      <c r="G61" t="s">
        <v>60</v>
      </c>
      <c r="H61">
        <f t="shared" si="1"/>
        <v>143.84615384615384</v>
      </c>
    </row>
  </sheetData>
  <pageMargins left="0.7" right="0.7" top="0.75" bottom="0.75" header="0.3" footer="0.3"/>
  <headerFooter>
    <oddFooter>&amp;C_x000D_&amp;1#&amp;"Calibri"&amp;10&amp;K000000 Confidential - External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6140-7156-404D-9624-F4CFCF6534BA}">
  <dimension ref="B1:I19"/>
  <sheetViews>
    <sheetView workbookViewId="0">
      <selection activeCell="B55" sqref="B55"/>
    </sheetView>
  </sheetViews>
  <sheetFormatPr defaultRowHeight="14.4" x14ac:dyDescent="0.3"/>
  <cols>
    <col min="2" max="3" width="26.6640625" style="1" customWidth="1"/>
    <col min="4" max="4" width="22.44140625" style="2" bestFit="1" customWidth="1"/>
    <col min="5" max="5" width="23" style="2" customWidth="1"/>
    <col min="6" max="6" width="26.6640625" style="2" customWidth="1"/>
    <col min="7" max="7" width="11.109375" style="2" bestFit="1" customWidth="1"/>
    <col min="8" max="8" width="13.6640625" style="2" bestFit="1" customWidth="1"/>
    <col min="9" max="9" width="8.88671875" style="2"/>
  </cols>
  <sheetData>
    <row r="1" spans="2:9" ht="15" thickBot="1" x14ac:dyDescent="0.35"/>
    <row r="2" spans="2:9" x14ac:dyDescent="0.3">
      <c r="B2" s="19" t="s">
        <v>18</v>
      </c>
      <c r="C2" s="15"/>
      <c r="D2" s="17"/>
      <c r="E2" s="17"/>
      <c r="F2" s="43" t="s">
        <v>44</v>
      </c>
    </row>
    <row r="3" spans="2:9" x14ac:dyDescent="0.3">
      <c r="B3" s="18" t="s">
        <v>19</v>
      </c>
      <c r="C3" s="3" t="s">
        <v>20</v>
      </c>
      <c r="D3" s="3" t="s">
        <v>0</v>
      </c>
      <c r="E3" s="3" t="s">
        <v>1</v>
      </c>
      <c r="F3" s="44" t="s">
        <v>27</v>
      </c>
      <c r="G3" s="4"/>
      <c r="H3" s="24"/>
      <c r="I3" s="4"/>
    </row>
    <row r="4" spans="2:9" x14ac:dyDescent="0.3">
      <c r="B4" s="5" t="s">
        <v>2</v>
      </c>
      <c r="C4" s="1" t="s">
        <v>21</v>
      </c>
      <c r="D4" s="6">
        <v>0.3</v>
      </c>
      <c r="E4" s="26">
        <v>844139000</v>
      </c>
      <c r="F4" s="45">
        <f>E4/$E$12</f>
        <v>0.3439203148878715</v>
      </c>
      <c r="G4" s="23"/>
      <c r="H4" s="9" t="s">
        <v>24</v>
      </c>
    </row>
    <row r="5" spans="2:9" x14ac:dyDescent="0.3">
      <c r="B5" s="5" t="s">
        <v>3</v>
      </c>
      <c r="C5" s="1" t="s">
        <v>21</v>
      </c>
      <c r="D5" s="6">
        <v>0.15</v>
      </c>
      <c r="E5" s="8">
        <v>392888000</v>
      </c>
      <c r="F5" s="45">
        <f t="shared" ref="F5:F11" si="0">E5/$E$12</f>
        <v>0.16007098910921788</v>
      </c>
      <c r="G5" s="23"/>
      <c r="H5" s="8" t="s">
        <v>4</v>
      </c>
    </row>
    <row r="6" spans="2:9" x14ac:dyDescent="0.3">
      <c r="B6" s="5" t="s">
        <v>5</v>
      </c>
      <c r="C6" s="1" t="s">
        <v>22</v>
      </c>
      <c r="D6" s="6">
        <v>0.05</v>
      </c>
      <c r="E6" s="8">
        <v>107257000</v>
      </c>
      <c r="F6" s="45">
        <f t="shared" si="0"/>
        <v>4.3698799858706248E-2</v>
      </c>
      <c r="G6" s="23"/>
      <c r="H6" s="8" t="s">
        <v>6</v>
      </c>
    </row>
    <row r="7" spans="2:9" x14ac:dyDescent="0.3">
      <c r="B7" s="5" t="s">
        <v>7</v>
      </c>
      <c r="C7" s="1" t="s">
        <v>22</v>
      </c>
      <c r="D7" s="6">
        <v>0.35</v>
      </c>
      <c r="E7" s="8">
        <v>768353000</v>
      </c>
      <c r="F7" s="45">
        <f t="shared" si="0"/>
        <v>0.31304347471807453</v>
      </c>
      <c r="G7" s="23"/>
      <c r="H7" s="8" t="s">
        <v>8</v>
      </c>
    </row>
    <row r="8" spans="2:9" x14ac:dyDescent="0.3">
      <c r="B8" s="5" t="s">
        <v>9</v>
      </c>
      <c r="C8" s="1" t="s">
        <v>22</v>
      </c>
      <c r="D8" s="6">
        <v>0.05</v>
      </c>
      <c r="E8" s="8">
        <v>142662000</v>
      </c>
      <c r="F8" s="45">
        <f t="shared" si="0"/>
        <v>5.8123555436407424E-2</v>
      </c>
      <c r="G8" s="23"/>
      <c r="H8" s="8" t="s">
        <v>10</v>
      </c>
    </row>
    <row r="9" spans="2:9" x14ac:dyDescent="0.3">
      <c r="B9" s="5" t="s">
        <v>11</v>
      </c>
      <c r="C9" s="1" t="s">
        <v>22</v>
      </c>
      <c r="D9" s="6">
        <v>0.05</v>
      </c>
      <c r="E9" s="8">
        <v>95335000</v>
      </c>
      <c r="F9" s="45">
        <f t="shared" si="0"/>
        <v>3.8841521621243928E-2</v>
      </c>
      <c r="G9" s="23"/>
      <c r="H9" s="8" t="s">
        <v>12</v>
      </c>
    </row>
    <row r="10" spans="2:9" x14ac:dyDescent="0.3">
      <c r="B10" s="5" t="s">
        <v>13</v>
      </c>
      <c r="C10" s="1" t="s">
        <v>22</v>
      </c>
      <c r="D10" s="6">
        <v>0.05</v>
      </c>
      <c r="E10" s="8">
        <v>86776000</v>
      </c>
      <c r="F10" s="45">
        <f t="shared" si="0"/>
        <v>3.5354401638486008E-2</v>
      </c>
      <c r="G10" s="23"/>
      <c r="H10" s="8" t="s">
        <v>14</v>
      </c>
    </row>
    <row r="11" spans="2:9" x14ac:dyDescent="0.3">
      <c r="B11" s="5" t="s">
        <v>15</v>
      </c>
      <c r="C11" s="1" t="s">
        <v>21</v>
      </c>
      <c r="D11" s="6">
        <v>0</v>
      </c>
      <c r="E11" s="8">
        <v>17051000</v>
      </c>
      <c r="F11" s="45">
        <f t="shared" si="0"/>
        <v>6.9469427299924504E-3</v>
      </c>
      <c r="G11" s="23"/>
      <c r="H11" s="9" t="s">
        <v>23</v>
      </c>
    </row>
    <row r="12" spans="2:9" x14ac:dyDescent="0.3">
      <c r="B12" s="20" t="s">
        <v>25</v>
      </c>
      <c r="D12" s="21">
        <f>SUM(D4:D11)</f>
        <v>1</v>
      </c>
      <c r="E12" s="25">
        <f>SUM(E4:E11)</f>
        <v>2454461000</v>
      </c>
      <c r="F12" s="22"/>
    </row>
    <row r="13" spans="2:9" x14ac:dyDescent="0.3">
      <c r="B13" s="5"/>
      <c r="D13" s="6"/>
      <c r="E13" s="8"/>
      <c r="F13" s="7"/>
    </row>
    <row r="14" spans="2:9" x14ac:dyDescent="0.3">
      <c r="B14" s="5" t="s">
        <v>16</v>
      </c>
      <c r="D14" s="11" t="s">
        <v>26</v>
      </c>
      <c r="F14" s="10"/>
      <c r="G14" s="8"/>
    </row>
    <row r="15" spans="2:9" ht="15" thickBot="1" x14ac:dyDescent="0.35">
      <c r="B15" s="12" t="s">
        <v>17</v>
      </c>
      <c r="C15" s="16"/>
      <c r="D15" s="13">
        <v>0.8</v>
      </c>
      <c r="E15" s="13">
        <v>0.73</v>
      </c>
      <c r="F15" s="14"/>
    </row>
    <row r="16" spans="2:9" ht="15" thickBot="1" x14ac:dyDescent="0.35">
      <c r="D16" s="8"/>
      <c r="G16" s="8"/>
    </row>
    <row r="17" spans="3:6" ht="27" x14ac:dyDescent="0.3">
      <c r="C17" s="33" t="s">
        <v>20</v>
      </c>
      <c r="D17" s="31" t="s">
        <v>33</v>
      </c>
      <c r="E17" s="31" t="s">
        <v>1</v>
      </c>
      <c r="F17" s="32" t="s">
        <v>35</v>
      </c>
    </row>
    <row r="18" spans="3:6" x14ac:dyDescent="0.3">
      <c r="C18" s="5" t="s">
        <v>21</v>
      </c>
      <c r="D18" s="35">
        <f>SUMIF($C$4:$C$11,$C18,D$4:D$11)</f>
        <v>0.44999999999999996</v>
      </c>
      <c r="E18" s="8">
        <f t="shared" ref="E18:F19" si="1">SUMIF($C$4:$C$11,$C18,E$4:E$11)</f>
        <v>1254078000</v>
      </c>
      <c r="F18" s="27">
        <f t="shared" si="1"/>
        <v>0.51093824672708177</v>
      </c>
    </row>
    <row r="19" spans="3:6" ht="15" thickBot="1" x14ac:dyDescent="0.35">
      <c r="C19" s="12" t="s">
        <v>22</v>
      </c>
      <c r="D19" s="36">
        <f t="shared" ref="D19" si="2">SUMIF($C$4:$C$11,$C19,D$4:D$11)</f>
        <v>0.54999999999999993</v>
      </c>
      <c r="E19" s="34">
        <f t="shared" si="1"/>
        <v>1200383000</v>
      </c>
      <c r="F19" s="37">
        <f t="shared" si="1"/>
        <v>0.48906175327291812</v>
      </c>
    </row>
  </sheetData>
  <pageMargins left="0.7" right="0.7" top="0.75" bottom="0.75" header="0.3" footer="0.3"/>
  <pageSetup paperSize="9" orientation="portrait" verticalDpi="0" r:id="rId1"/>
  <headerFooter>
    <oddFooter>&amp;C_x000D_&amp;1#&amp;"Calibri"&amp;10&amp;K000000 Confidential - External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6D5D-1A82-4A00-A788-580DEB850154}">
  <dimension ref="A1:AA43"/>
  <sheetViews>
    <sheetView zoomScale="115" zoomScaleNormal="115" workbookViewId="0">
      <selection activeCell="Q7" sqref="Q7"/>
    </sheetView>
  </sheetViews>
  <sheetFormatPr defaultRowHeight="14.4" x14ac:dyDescent="0.3"/>
  <cols>
    <col min="7" max="11" width="12.6640625" bestFit="1" customWidth="1"/>
    <col min="12" max="12" width="9.109375" bestFit="1" customWidth="1"/>
    <col min="13" max="27" width="13.21875" bestFit="1" customWidth="1"/>
  </cols>
  <sheetData>
    <row r="1" spans="1:27" ht="43.2" customHeight="1" x14ac:dyDescent="0.3">
      <c r="A1" s="28"/>
      <c r="B1" s="48" t="s">
        <v>28</v>
      </c>
      <c r="C1" s="48"/>
      <c r="D1" s="48"/>
      <c r="E1" s="28"/>
    </row>
    <row r="2" spans="1:27" x14ac:dyDescent="0.3">
      <c r="A2" s="29" t="s">
        <v>29</v>
      </c>
      <c r="B2" s="40" t="s">
        <v>30</v>
      </c>
      <c r="C2" s="40" t="s">
        <v>31</v>
      </c>
      <c r="D2" s="40" t="s">
        <v>32</v>
      </c>
      <c r="E2" s="28"/>
      <c r="F2" s="39" t="s">
        <v>29</v>
      </c>
      <c r="G2" s="39" t="s">
        <v>42</v>
      </c>
      <c r="H2" s="40" t="s">
        <v>39</v>
      </c>
      <c r="I2" s="40" t="s">
        <v>40</v>
      </c>
      <c r="J2" s="40" t="s">
        <v>41</v>
      </c>
      <c r="L2" s="39" t="s">
        <v>29</v>
      </c>
      <c r="M2" s="28">
        <v>28</v>
      </c>
      <c r="N2" s="28">
        <f>M2</f>
        <v>28</v>
      </c>
      <c r="O2" s="28">
        <f>M2</f>
        <v>28</v>
      </c>
      <c r="P2" s="28">
        <f>M2+10</f>
        <v>38</v>
      </c>
      <c r="Q2">
        <f>P2</f>
        <v>38</v>
      </c>
      <c r="R2">
        <f>Q2</f>
        <v>38</v>
      </c>
      <c r="S2" s="28">
        <f>P2+10</f>
        <v>48</v>
      </c>
      <c r="T2">
        <f>S2</f>
        <v>48</v>
      </c>
      <c r="U2">
        <f>T2</f>
        <v>48</v>
      </c>
      <c r="V2" s="28">
        <f>S2+10</f>
        <v>58</v>
      </c>
      <c r="W2">
        <f>V2</f>
        <v>58</v>
      </c>
      <c r="X2">
        <f>W2</f>
        <v>58</v>
      </c>
      <c r="Y2" s="28">
        <f>V2+10</f>
        <v>68</v>
      </c>
      <c r="Z2">
        <f>Y2</f>
        <v>68</v>
      </c>
      <c r="AA2">
        <f>Z2</f>
        <v>68</v>
      </c>
    </row>
    <row r="3" spans="1:27" x14ac:dyDescent="0.3">
      <c r="A3" s="28">
        <v>28</v>
      </c>
      <c r="B3" s="28">
        <v>1</v>
      </c>
      <c r="C3" s="28">
        <v>1</v>
      </c>
      <c r="D3" s="28">
        <v>1</v>
      </c>
      <c r="E3" s="28"/>
      <c r="F3" s="28">
        <v>28</v>
      </c>
      <c r="G3" s="42">
        <f>Current_AssetMix!$F$19</f>
        <v>0.48906175327291812</v>
      </c>
      <c r="H3" s="41">
        <f t="shared" ref="H3:H43" si="0">B3</f>
        <v>1</v>
      </c>
      <c r="I3" s="41">
        <f t="shared" ref="I3:I43" si="1">C3</f>
        <v>1</v>
      </c>
      <c r="J3" s="41">
        <f t="shared" ref="J3:J43" si="2">D3</f>
        <v>1</v>
      </c>
      <c r="L3" s="39" t="s">
        <v>37</v>
      </c>
      <c r="M3" s="30" t="s">
        <v>30</v>
      </c>
      <c r="N3" s="30" t="s">
        <v>31</v>
      </c>
      <c r="O3" s="30" t="s">
        <v>32</v>
      </c>
      <c r="P3" s="30" t="s">
        <v>30</v>
      </c>
      <c r="Q3" s="30" t="s">
        <v>31</v>
      </c>
      <c r="R3" s="30" t="s">
        <v>32</v>
      </c>
      <c r="S3" s="30" t="s">
        <v>30</v>
      </c>
      <c r="T3" s="30" t="s">
        <v>31</v>
      </c>
      <c r="U3" s="30" t="s">
        <v>32</v>
      </c>
      <c r="V3" s="30" t="s">
        <v>30</v>
      </c>
      <c r="W3" s="30" t="s">
        <v>31</v>
      </c>
      <c r="X3" s="30" t="s">
        <v>32</v>
      </c>
      <c r="Y3" s="30" t="s">
        <v>30</v>
      </c>
      <c r="Z3" s="30" t="s">
        <v>31</v>
      </c>
      <c r="AA3" s="30" t="s">
        <v>32</v>
      </c>
    </row>
    <row r="4" spans="1:27" x14ac:dyDescent="0.3">
      <c r="A4" s="28">
        <v>29</v>
      </c>
      <c r="B4" s="28">
        <v>1</v>
      </c>
      <c r="C4" s="28">
        <v>1</v>
      </c>
      <c r="D4" s="28">
        <v>1</v>
      </c>
      <c r="E4" s="28"/>
      <c r="F4" s="28">
        <v>29</v>
      </c>
      <c r="G4" s="42">
        <f>Current_AssetMix!$F$19</f>
        <v>0.48906175327291812</v>
      </c>
      <c r="H4" s="41">
        <f t="shared" si="0"/>
        <v>1</v>
      </c>
      <c r="I4" s="41">
        <f t="shared" si="1"/>
        <v>1</v>
      </c>
      <c r="J4" s="41">
        <f t="shared" si="2"/>
        <v>1</v>
      </c>
      <c r="L4" s="39" t="s">
        <v>38</v>
      </c>
      <c r="M4" s="39" t="str">
        <f>"Age "&amp;M2&amp;", "&amp;M3</f>
        <v>Age 28, γ = 4.6</v>
      </c>
      <c r="N4" s="39" t="str">
        <f t="shared" ref="N4:AA4" si="3">"Age "&amp;N2&amp;", "&amp;N3</f>
        <v>Age 28, γ = 3.1</v>
      </c>
      <c r="O4" s="39" t="str">
        <f t="shared" si="3"/>
        <v>Age 28, γ = 2.1</v>
      </c>
      <c r="P4" s="39" t="str">
        <f t="shared" si="3"/>
        <v>Age 38, γ = 4.6</v>
      </c>
      <c r="Q4" s="39" t="str">
        <f t="shared" si="3"/>
        <v>Age 38, γ = 3.1</v>
      </c>
      <c r="R4" s="39" t="str">
        <f t="shared" si="3"/>
        <v>Age 38, γ = 2.1</v>
      </c>
      <c r="S4" s="39" t="str">
        <f t="shared" si="3"/>
        <v>Age 48, γ = 4.6</v>
      </c>
      <c r="T4" s="39" t="str">
        <f t="shared" si="3"/>
        <v>Age 48, γ = 3.1</v>
      </c>
      <c r="U4" s="39" t="str">
        <f t="shared" si="3"/>
        <v>Age 48, γ = 2.1</v>
      </c>
      <c r="V4" s="39" t="str">
        <f t="shared" si="3"/>
        <v>Age 58, γ = 4.6</v>
      </c>
      <c r="W4" s="39" t="str">
        <f t="shared" si="3"/>
        <v>Age 58, γ = 3.1</v>
      </c>
      <c r="X4" s="39" t="str">
        <f t="shared" si="3"/>
        <v>Age 58, γ = 2.1</v>
      </c>
      <c r="Y4" s="39" t="str">
        <f t="shared" si="3"/>
        <v>Age 68, γ = 4.6</v>
      </c>
      <c r="Z4" s="39" t="str">
        <f t="shared" si="3"/>
        <v>Age 68, γ = 3.1</v>
      </c>
      <c r="AA4" s="39" t="str">
        <f t="shared" si="3"/>
        <v>Age 68, γ = 2.1</v>
      </c>
    </row>
    <row r="5" spans="1:27" x14ac:dyDescent="0.3">
      <c r="A5" s="28">
        <v>30</v>
      </c>
      <c r="B5" s="28">
        <v>1</v>
      </c>
      <c r="C5" s="28">
        <v>1</v>
      </c>
      <c r="D5" s="28">
        <v>1</v>
      </c>
      <c r="E5" s="28"/>
      <c r="F5" s="28">
        <v>30</v>
      </c>
      <c r="G5" s="42">
        <f>Current_AssetMix!$F$19</f>
        <v>0.48906175327291812</v>
      </c>
      <c r="H5" s="41">
        <f t="shared" si="0"/>
        <v>1</v>
      </c>
      <c r="I5" s="41">
        <f t="shared" si="1"/>
        <v>1</v>
      </c>
      <c r="J5" s="41">
        <f t="shared" si="2"/>
        <v>1</v>
      </c>
      <c r="L5" s="30" t="s">
        <v>21</v>
      </c>
      <c r="M5" s="41">
        <f t="shared" ref="M5:AA6" si="4">INDEX($B$3:$D$43,MATCH(M$2,$A$3:$A$43,0),MATCH(M$3,$B$2:$D$2,0))</f>
        <v>1</v>
      </c>
      <c r="N5" s="41">
        <f t="shared" si="4"/>
        <v>1</v>
      </c>
      <c r="O5" s="41">
        <f t="shared" si="4"/>
        <v>1</v>
      </c>
      <c r="P5" s="41">
        <f t="shared" si="4"/>
        <v>0.71815892715528895</v>
      </c>
      <c r="Q5" s="41">
        <f t="shared" si="4"/>
        <v>0.94379550794296696</v>
      </c>
      <c r="R5" s="41">
        <f t="shared" si="4"/>
        <v>0.99880666978194099</v>
      </c>
      <c r="S5" s="41">
        <f t="shared" si="4"/>
        <v>0.33609634203396499</v>
      </c>
      <c r="T5" s="41">
        <f t="shared" si="4"/>
        <v>0.49818737647504102</v>
      </c>
      <c r="U5" s="41">
        <f t="shared" si="4"/>
        <v>0.73544537643388197</v>
      </c>
      <c r="V5" s="41">
        <f t="shared" si="4"/>
        <v>0.23799214604198099</v>
      </c>
      <c r="W5" s="41">
        <f t="shared" si="4"/>
        <v>0.35147467999909598</v>
      </c>
      <c r="X5" s="41">
        <f t="shared" si="4"/>
        <v>0.51893379814644203</v>
      </c>
      <c r="Y5" s="41">
        <f t="shared" si="4"/>
        <v>0.22818230788475799</v>
      </c>
      <c r="Z5" s="41">
        <f t="shared" si="4"/>
        <v>0.22818230788475799</v>
      </c>
      <c r="AA5" s="41">
        <f t="shared" si="4"/>
        <v>0.22818230788475799</v>
      </c>
    </row>
    <row r="6" spans="1:27" x14ac:dyDescent="0.3">
      <c r="A6" s="28">
        <v>31</v>
      </c>
      <c r="B6" s="28">
        <v>1</v>
      </c>
      <c r="C6" s="28">
        <v>1</v>
      </c>
      <c r="D6" s="28">
        <v>1</v>
      </c>
      <c r="E6" s="28"/>
      <c r="F6" s="28">
        <v>31</v>
      </c>
      <c r="G6" s="42">
        <f>Current_AssetMix!$F$19</f>
        <v>0.48906175327291812</v>
      </c>
      <c r="H6" s="41">
        <f t="shared" si="0"/>
        <v>1</v>
      </c>
      <c r="I6" s="41">
        <f t="shared" si="1"/>
        <v>1</v>
      </c>
      <c r="J6" s="41">
        <f t="shared" si="2"/>
        <v>1</v>
      </c>
      <c r="L6" s="30" t="s">
        <v>22</v>
      </c>
      <c r="M6" s="41">
        <f t="shared" si="4"/>
        <v>1</v>
      </c>
      <c r="N6" s="41">
        <f t="shared" si="4"/>
        <v>1</v>
      </c>
      <c r="O6" s="41">
        <f t="shared" si="4"/>
        <v>1</v>
      </c>
      <c r="P6" s="41">
        <f t="shared" si="4"/>
        <v>0.71815892715528895</v>
      </c>
      <c r="Q6" s="41">
        <f t="shared" si="4"/>
        <v>0.94379550794296696</v>
      </c>
      <c r="R6" s="41">
        <f t="shared" si="4"/>
        <v>0.99880666978194099</v>
      </c>
      <c r="S6" s="41">
        <f t="shared" si="4"/>
        <v>0.33609634203396499</v>
      </c>
      <c r="T6" s="41">
        <f t="shared" si="4"/>
        <v>0.49818737647504102</v>
      </c>
      <c r="U6" s="41">
        <f t="shared" si="4"/>
        <v>0.73544537643388197</v>
      </c>
      <c r="V6" s="41">
        <f t="shared" si="4"/>
        <v>0.23799214604198099</v>
      </c>
      <c r="W6" s="41">
        <f t="shared" si="4"/>
        <v>0.35147467999909598</v>
      </c>
      <c r="X6" s="41">
        <f t="shared" si="4"/>
        <v>0.51893379814644203</v>
      </c>
      <c r="Y6" s="41">
        <f t="shared" si="4"/>
        <v>0.22818230788475799</v>
      </c>
      <c r="Z6" s="41">
        <f t="shared" si="4"/>
        <v>0.22818230788475799</v>
      </c>
      <c r="AA6" s="41">
        <f t="shared" si="4"/>
        <v>0.22818230788475799</v>
      </c>
    </row>
    <row r="7" spans="1:27" x14ac:dyDescent="0.3">
      <c r="A7" s="28">
        <v>32</v>
      </c>
      <c r="B7" s="28">
        <v>1</v>
      </c>
      <c r="C7" s="28">
        <v>1</v>
      </c>
      <c r="D7" s="28">
        <v>1</v>
      </c>
      <c r="E7" s="28"/>
      <c r="F7" s="28">
        <v>32</v>
      </c>
      <c r="G7" s="42">
        <f>Current_AssetMix!$F$19</f>
        <v>0.48906175327291812</v>
      </c>
      <c r="H7" s="41">
        <f t="shared" si="0"/>
        <v>1</v>
      </c>
      <c r="I7" s="41">
        <f t="shared" si="1"/>
        <v>1</v>
      </c>
      <c r="J7" s="41">
        <f t="shared" si="2"/>
        <v>1</v>
      </c>
    </row>
    <row r="8" spans="1:27" x14ac:dyDescent="0.3">
      <c r="A8" s="28">
        <v>33</v>
      </c>
      <c r="B8" s="28">
        <v>0.99972921542635995</v>
      </c>
      <c r="C8" s="28">
        <v>1</v>
      </c>
      <c r="D8" s="28">
        <v>1</v>
      </c>
      <c r="E8" s="28"/>
      <c r="F8" s="28">
        <v>33</v>
      </c>
      <c r="G8" s="42">
        <f>Current_AssetMix!$F$19</f>
        <v>0.48906175327291812</v>
      </c>
      <c r="H8" s="41">
        <f t="shared" si="0"/>
        <v>0.99972921542635995</v>
      </c>
      <c r="I8" s="41">
        <f t="shared" si="1"/>
        <v>1</v>
      </c>
      <c r="J8" s="41">
        <f t="shared" si="2"/>
        <v>1</v>
      </c>
    </row>
    <row r="9" spans="1:27" x14ac:dyDescent="0.3">
      <c r="A9" s="28">
        <v>34</v>
      </c>
      <c r="B9" s="28">
        <v>0.99111555277494001</v>
      </c>
      <c r="C9" s="28">
        <v>0.99996894792851299</v>
      </c>
      <c r="D9" s="28">
        <v>1</v>
      </c>
      <c r="E9" s="28"/>
      <c r="F9" s="28">
        <v>34</v>
      </c>
      <c r="G9" s="42">
        <f>Current_AssetMix!$F$19</f>
        <v>0.48906175327291812</v>
      </c>
      <c r="H9" s="41">
        <f t="shared" si="0"/>
        <v>0.99111555277494001</v>
      </c>
      <c r="I9" s="41">
        <f t="shared" si="1"/>
        <v>0.99996894792851299</v>
      </c>
      <c r="J9" s="41">
        <f t="shared" si="2"/>
        <v>1</v>
      </c>
    </row>
    <row r="10" spans="1:27" x14ac:dyDescent="0.3">
      <c r="A10" s="28">
        <v>35</v>
      </c>
      <c r="B10" s="28">
        <v>0.95303624737541504</v>
      </c>
      <c r="C10" s="28">
        <v>0.99928868449421604</v>
      </c>
      <c r="D10" s="28">
        <v>1</v>
      </c>
      <c r="E10" s="28"/>
      <c r="F10" s="28">
        <v>35</v>
      </c>
      <c r="G10" s="42">
        <f>Current_AssetMix!$F$19</f>
        <v>0.48906175327291812</v>
      </c>
      <c r="H10" s="41">
        <f t="shared" si="0"/>
        <v>0.95303624737541504</v>
      </c>
      <c r="I10" s="41">
        <f t="shared" si="1"/>
        <v>0.99928868449421604</v>
      </c>
      <c r="J10" s="41">
        <f t="shared" si="2"/>
        <v>1</v>
      </c>
    </row>
    <row r="11" spans="1:27" x14ac:dyDescent="0.3">
      <c r="A11" s="28">
        <v>36</v>
      </c>
      <c r="B11" s="28">
        <v>0.88331189262365195</v>
      </c>
      <c r="C11" s="28">
        <v>0.99437126543329502</v>
      </c>
      <c r="D11" s="28">
        <v>0.99999686234575202</v>
      </c>
      <c r="E11" s="28"/>
      <c r="F11" s="28">
        <v>36</v>
      </c>
      <c r="G11" s="42">
        <f>Current_AssetMix!$F$19</f>
        <v>0.48906175327291812</v>
      </c>
      <c r="H11" s="41">
        <f t="shared" si="0"/>
        <v>0.88331189262365195</v>
      </c>
      <c r="I11" s="41">
        <f t="shared" si="1"/>
        <v>0.99437126543329502</v>
      </c>
      <c r="J11" s="41">
        <f t="shared" si="2"/>
        <v>0.99999686234575202</v>
      </c>
    </row>
    <row r="12" spans="1:27" x14ac:dyDescent="0.3">
      <c r="A12" s="28">
        <v>37</v>
      </c>
      <c r="B12" s="28">
        <v>0.80062330500229695</v>
      </c>
      <c r="C12" s="28">
        <v>0.97740037680195202</v>
      </c>
      <c r="D12" s="28">
        <v>0.99976449049521898</v>
      </c>
      <c r="E12" s="28"/>
      <c r="F12" s="28">
        <v>37</v>
      </c>
      <c r="G12" s="42">
        <f>Current_AssetMix!$F$19</f>
        <v>0.48906175327291812</v>
      </c>
      <c r="H12" s="41">
        <f t="shared" si="0"/>
        <v>0.80062330500229695</v>
      </c>
      <c r="I12" s="41">
        <f t="shared" si="1"/>
        <v>0.97740037680195202</v>
      </c>
      <c r="J12" s="41">
        <f t="shared" si="2"/>
        <v>0.99976449049521898</v>
      </c>
    </row>
    <row r="13" spans="1:27" x14ac:dyDescent="0.3">
      <c r="A13" s="28">
        <v>38</v>
      </c>
      <c r="B13" s="28">
        <v>0.71815892715528895</v>
      </c>
      <c r="C13" s="28">
        <v>0.94379550794296696</v>
      </c>
      <c r="D13" s="28">
        <v>0.99880666978194099</v>
      </c>
      <c r="E13" s="28"/>
      <c r="F13" s="28">
        <v>38</v>
      </c>
      <c r="G13" s="42">
        <f>Current_AssetMix!$F$19</f>
        <v>0.48906175327291812</v>
      </c>
      <c r="H13" s="41">
        <f t="shared" si="0"/>
        <v>0.71815892715528895</v>
      </c>
      <c r="I13" s="41">
        <f t="shared" si="1"/>
        <v>0.94379550794296696</v>
      </c>
      <c r="J13" s="41">
        <f t="shared" si="2"/>
        <v>0.99880666978194099</v>
      </c>
    </row>
    <row r="14" spans="1:27" x14ac:dyDescent="0.3">
      <c r="A14" s="28">
        <v>39</v>
      </c>
      <c r="B14" s="28">
        <v>0.64516682670451797</v>
      </c>
      <c r="C14" s="28">
        <v>0.89537492055970402</v>
      </c>
      <c r="D14" s="28">
        <v>0.99523180845461101</v>
      </c>
      <c r="E14" s="28"/>
      <c r="F14" s="28">
        <v>39</v>
      </c>
      <c r="G14" s="42">
        <f>Current_AssetMix!$F$19</f>
        <v>0.48906175327291812</v>
      </c>
      <c r="H14" s="41">
        <f t="shared" si="0"/>
        <v>0.64516682670451797</v>
      </c>
      <c r="I14" s="41">
        <f t="shared" si="1"/>
        <v>0.89537492055970402</v>
      </c>
      <c r="J14" s="41">
        <f t="shared" si="2"/>
        <v>0.99523180845461101</v>
      </c>
    </row>
    <row r="15" spans="1:27" x14ac:dyDescent="0.3">
      <c r="A15" s="28">
        <v>40</v>
      </c>
      <c r="B15" s="28">
        <v>0.58399249049886304</v>
      </c>
      <c r="C15" s="28">
        <v>0.83980575920236</v>
      </c>
      <c r="D15" s="28">
        <v>0.98607776381684498</v>
      </c>
      <c r="E15" s="28"/>
      <c r="F15" s="28">
        <v>40</v>
      </c>
      <c r="G15" s="42">
        <f>Current_AssetMix!$F$19</f>
        <v>0.48906175327291812</v>
      </c>
      <c r="H15" s="41">
        <f t="shared" si="0"/>
        <v>0.58399249049886304</v>
      </c>
      <c r="I15" s="41">
        <f t="shared" si="1"/>
        <v>0.83980575920236</v>
      </c>
      <c r="J15" s="41">
        <f t="shared" si="2"/>
        <v>0.98607776381684498</v>
      </c>
    </row>
    <row r="16" spans="1:27" x14ac:dyDescent="0.3">
      <c r="A16" s="28">
        <v>41</v>
      </c>
      <c r="B16" s="28">
        <v>0.53325184153773697</v>
      </c>
      <c r="C16" s="28">
        <v>0.78236787565635801</v>
      </c>
      <c r="D16" s="28">
        <v>0.96990392761731203</v>
      </c>
      <c r="E16" s="28"/>
      <c r="F16" s="28">
        <v>41</v>
      </c>
      <c r="G16" s="42">
        <f>Current_AssetMix!$F$19</f>
        <v>0.48906175327291812</v>
      </c>
      <c r="H16" s="41">
        <f t="shared" si="0"/>
        <v>0.53325184153773697</v>
      </c>
      <c r="I16" s="41">
        <f t="shared" si="1"/>
        <v>0.78236787565635801</v>
      </c>
      <c r="J16" s="41">
        <f t="shared" si="2"/>
        <v>0.96990392761731203</v>
      </c>
    </row>
    <row r="17" spans="1:10" x14ac:dyDescent="0.3">
      <c r="A17" s="28">
        <v>42</v>
      </c>
      <c r="B17" s="28">
        <v>0.49053302079595101</v>
      </c>
      <c r="C17" s="28">
        <v>0.72804213783617999</v>
      </c>
      <c r="D17" s="28">
        <v>0.94578622339768703</v>
      </c>
      <c r="E17" s="28"/>
      <c r="F17" s="28">
        <v>42</v>
      </c>
      <c r="G17" s="42">
        <f>Current_AssetMix!$F$19</f>
        <v>0.48906175327291812</v>
      </c>
      <c r="H17" s="41">
        <f t="shared" si="0"/>
        <v>0.49053302079595101</v>
      </c>
      <c r="I17" s="41">
        <f t="shared" si="1"/>
        <v>0.72804213783617999</v>
      </c>
      <c r="J17" s="41">
        <f t="shared" si="2"/>
        <v>0.94578622339768703</v>
      </c>
    </row>
    <row r="18" spans="1:10" x14ac:dyDescent="0.3">
      <c r="A18" s="28">
        <v>43</v>
      </c>
      <c r="B18" s="28">
        <v>0.45444964312622499</v>
      </c>
      <c r="C18" s="28">
        <v>0.677578862681528</v>
      </c>
      <c r="D18" s="28">
        <v>0.91668577265239903</v>
      </c>
      <c r="E18" s="28"/>
      <c r="F18" s="28">
        <v>43</v>
      </c>
      <c r="G18" s="42">
        <f>Current_AssetMix!$F$19</f>
        <v>0.48906175327291812</v>
      </c>
      <c r="H18" s="41">
        <f t="shared" si="0"/>
        <v>0.45444964312622499</v>
      </c>
      <c r="I18" s="41">
        <f t="shared" si="1"/>
        <v>0.677578862681528</v>
      </c>
      <c r="J18" s="41">
        <f t="shared" si="2"/>
        <v>0.91668577265239903</v>
      </c>
    </row>
    <row r="19" spans="1:10" x14ac:dyDescent="0.3">
      <c r="A19" s="28">
        <v>44</v>
      </c>
      <c r="B19" s="28">
        <v>0.42359545234826401</v>
      </c>
      <c r="C19" s="28">
        <v>0.63195323493931899</v>
      </c>
      <c r="D19" s="28">
        <v>0.88297569343825599</v>
      </c>
      <c r="E19" s="28"/>
      <c r="F19" s="28">
        <v>44</v>
      </c>
      <c r="G19" s="42">
        <f>Current_AssetMix!$F$19</f>
        <v>0.48906175327291812</v>
      </c>
      <c r="H19" s="41">
        <f t="shared" si="0"/>
        <v>0.42359545234826401</v>
      </c>
      <c r="I19" s="41">
        <f t="shared" si="1"/>
        <v>0.63195323493931899</v>
      </c>
      <c r="J19" s="41">
        <f t="shared" si="2"/>
        <v>0.88297569343825599</v>
      </c>
    </row>
    <row r="20" spans="1:10" x14ac:dyDescent="0.3">
      <c r="A20" s="28">
        <v>45</v>
      </c>
      <c r="B20" s="28">
        <v>0.39694719192180999</v>
      </c>
      <c r="C20" s="28">
        <v>0.59167625300899296</v>
      </c>
      <c r="D20" s="28">
        <v>0.84685828840893596</v>
      </c>
      <c r="E20" s="28"/>
      <c r="F20" s="28">
        <v>45</v>
      </c>
      <c r="G20" s="42">
        <f>Current_AssetMix!$F$19</f>
        <v>0.48906175327291812</v>
      </c>
      <c r="H20" s="41">
        <f t="shared" si="0"/>
        <v>0.39694719192180999</v>
      </c>
      <c r="I20" s="41">
        <f t="shared" si="1"/>
        <v>0.59167625300899296</v>
      </c>
      <c r="J20" s="41">
        <f t="shared" si="2"/>
        <v>0.84685828840893596</v>
      </c>
    </row>
    <row r="21" spans="1:10" x14ac:dyDescent="0.3">
      <c r="A21" s="28">
        <v>46</v>
      </c>
      <c r="B21" s="28">
        <v>0.37392285179984602</v>
      </c>
      <c r="C21" s="28">
        <v>0.555990490578954</v>
      </c>
      <c r="D21" s="28">
        <v>0.80957764663190002</v>
      </c>
      <c r="E21" s="28"/>
      <c r="F21" s="28">
        <v>46</v>
      </c>
      <c r="G21" s="42">
        <f>Current_AssetMix!$F$19</f>
        <v>0.48906175327291812</v>
      </c>
      <c r="H21" s="41">
        <f t="shared" si="0"/>
        <v>0.37392285179984602</v>
      </c>
      <c r="I21" s="41">
        <f t="shared" si="1"/>
        <v>0.555990490578954</v>
      </c>
      <c r="J21" s="41">
        <f t="shared" si="2"/>
        <v>0.80957764663190002</v>
      </c>
    </row>
    <row r="22" spans="1:10" x14ac:dyDescent="0.3">
      <c r="A22" s="28">
        <v>47</v>
      </c>
      <c r="B22" s="28">
        <v>0.35375832156283998</v>
      </c>
      <c r="C22" s="28">
        <v>0.52525299343728205</v>
      </c>
      <c r="D22" s="28">
        <v>0.77161222603824298</v>
      </c>
      <c r="E22" s="28"/>
      <c r="F22" s="28">
        <v>47</v>
      </c>
      <c r="G22" s="42">
        <f>Current_AssetMix!$F$19</f>
        <v>0.48906175327291812</v>
      </c>
      <c r="H22" s="41">
        <f t="shared" si="0"/>
        <v>0.35375832156283998</v>
      </c>
      <c r="I22" s="41">
        <f t="shared" si="1"/>
        <v>0.52525299343728205</v>
      </c>
      <c r="J22" s="41">
        <f t="shared" si="2"/>
        <v>0.77161222603824298</v>
      </c>
    </row>
    <row r="23" spans="1:10" x14ac:dyDescent="0.3">
      <c r="A23" s="28">
        <v>48</v>
      </c>
      <c r="B23" s="28">
        <v>0.33609634203396499</v>
      </c>
      <c r="C23" s="28">
        <v>0.49818737647504102</v>
      </c>
      <c r="D23" s="28">
        <v>0.73544537643388197</v>
      </c>
      <c r="E23" s="28"/>
      <c r="F23" s="28">
        <v>48</v>
      </c>
      <c r="G23" s="42">
        <f>Current_AssetMix!$F$19</f>
        <v>0.48906175327291812</v>
      </c>
      <c r="H23" s="41">
        <f t="shared" si="0"/>
        <v>0.33609634203396499</v>
      </c>
      <c r="I23" s="41">
        <f t="shared" si="1"/>
        <v>0.49818737647504102</v>
      </c>
      <c r="J23" s="41">
        <f t="shared" si="2"/>
        <v>0.73544537643388197</v>
      </c>
    </row>
    <row r="24" spans="1:10" x14ac:dyDescent="0.3">
      <c r="A24" s="28">
        <v>49</v>
      </c>
      <c r="B24" s="28">
        <v>0.32052782565542898</v>
      </c>
      <c r="C24" s="28">
        <v>0.47449752784118099</v>
      </c>
      <c r="D24" s="28">
        <v>0.70155475818912305</v>
      </c>
      <c r="E24" s="28"/>
      <c r="F24" s="28">
        <v>49</v>
      </c>
      <c r="G24" s="42">
        <f>Current_AssetMix!$F$19</f>
        <v>0.48906175327291812</v>
      </c>
      <c r="H24" s="41">
        <f t="shared" si="0"/>
        <v>0.32052782565542898</v>
      </c>
      <c r="I24" s="41">
        <f t="shared" si="1"/>
        <v>0.47449752784118099</v>
      </c>
      <c r="J24" s="41">
        <f t="shared" si="2"/>
        <v>0.70155475818912305</v>
      </c>
    </row>
    <row r="25" spans="1:10" x14ac:dyDescent="0.3">
      <c r="A25" s="28">
        <v>50</v>
      </c>
      <c r="B25" s="28">
        <v>0.30672295108703301</v>
      </c>
      <c r="C25" s="28">
        <v>0.45357383982562099</v>
      </c>
      <c r="D25" s="28">
        <v>0.67077307612810499</v>
      </c>
      <c r="E25" s="28"/>
      <c r="F25" s="28">
        <v>50</v>
      </c>
      <c r="G25" s="42">
        <f>Current_AssetMix!$F$19</f>
        <v>0.48906175327291812</v>
      </c>
      <c r="H25" s="41">
        <f t="shared" si="0"/>
        <v>0.30672295108703301</v>
      </c>
      <c r="I25" s="41">
        <f t="shared" si="1"/>
        <v>0.45357383982562099</v>
      </c>
      <c r="J25" s="41">
        <f t="shared" si="2"/>
        <v>0.67077307612810499</v>
      </c>
    </row>
    <row r="26" spans="1:10" x14ac:dyDescent="0.3">
      <c r="A26" s="28">
        <v>51</v>
      </c>
      <c r="B26" s="28">
        <v>0.294479882925619</v>
      </c>
      <c r="C26" s="28">
        <v>0.43518674160533999</v>
      </c>
      <c r="D26" s="28">
        <v>0.64334525894045502</v>
      </c>
      <c r="E26" s="28"/>
      <c r="F26" s="28">
        <v>51</v>
      </c>
      <c r="G26" s="42">
        <f>Current_AssetMix!$F$19</f>
        <v>0.48906175327291812</v>
      </c>
      <c r="H26" s="41">
        <f t="shared" si="0"/>
        <v>0.294479882925619</v>
      </c>
      <c r="I26" s="41">
        <f t="shared" si="1"/>
        <v>0.43518674160533999</v>
      </c>
      <c r="J26" s="41">
        <f t="shared" si="2"/>
        <v>0.64334525894045502</v>
      </c>
    </row>
    <row r="27" spans="1:10" x14ac:dyDescent="0.3">
      <c r="A27" s="28">
        <v>52</v>
      </c>
      <c r="B27" s="28">
        <v>0.28356146570371699</v>
      </c>
      <c r="C27" s="28">
        <v>0.418817903432668</v>
      </c>
      <c r="D27" s="28">
        <v>0.61914344467725102</v>
      </c>
      <c r="E27" s="28"/>
      <c r="F27" s="28">
        <v>52</v>
      </c>
      <c r="G27" s="42">
        <f>Current_AssetMix!$F$19</f>
        <v>0.48906175327291812</v>
      </c>
      <c r="H27" s="41">
        <f t="shared" si="0"/>
        <v>0.28356146570371699</v>
      </c>
      <c r="I27" s="41">
        <f t="shared" si="1"/>
        <v>0.418817903432668</v>
      </c>
      <c r="J27" s="41">
        <f t="shared" si="2"/>
        <v>0.61914344467725102</v>
      </c>
    </row>
    <row r="28" spans="1:10" x14ac:dyDescent="0.3">
      <c r="A28" s="28">
        <v>53</v>
      </c>
      <c r="B28" s="28">
        <v>0.27377881667882897</v>
      </c>
      <c r="C28" s="28">
        <v>0.40427521886685802</v>
      </c>
      <c r="D28" s="28">
        <v>0.59752997952369302</v>
      </c>
      <c r="E28" s="28"/>
      <c r="F28" s="28">
        <v>53</v>
      </c>
      <c r="G28" s="42">
        <f>Current_AssetMix!$F$19</f>
        <v>0.48906175327291812</v>
      </c>
      <c r="H28" s="41">
        <f t="shared" si="0"/>
        <v>0.27377881667882897</v>
      </c>
      <c r="I28" s="41">
        <f t="shared" si="1"/>
        <v>0.40427521886685802</v>
      </c>
      <c r="J28" s="41">
        <f t="shared" si="2"/>
        <v>0.59752997952369302</v>
      </c>
    </row>
    <row r="29" spans="1:10" x14ac:dyDescent="0.3">
      <c r="A29" s="28">
        <v>54</v>
      </c>
      <c r="B29" s="28">
        <v>0.265021491033544</v>
      </c>
      <c r="C29" s="28">
        <v>0.39126793968846202</v>
      </c>
      <c r="D29" s="28">
        <v>0.57812889817213897</v>
      </c>
      <c r="E29" s="28"/>
      <c r="F29" s="28">
        <v>54</v>
      </c>
      <c r="G29" s="42">
        <f>Current_AssetMix!$F$19</f>
        <v>0.48906175327291812</v>
      </c>
      <c r="H29" s="41">
        <f t="shared" si="0"/>
        <v>0.265021491033544</v>
      </c>
      <c r="I29" s="41">
        <f t="shared" si="1"/>
        <v>0.39126793968846202</v>
      </c>
      <c r="J29" s="41">
        <f t="shared" si="2"/>
        <v>0.57812889817213897</v>
      </c>
    </row>
    <row r="30" spans="1:10" x14ac:dyDescent="0.3">
      <c r="A30" s="28">
        <v>55</v>
      </c>
      <c r="B30" s="28">
        <v>0.257170912447583</v>
      </c>
      <c r="C30" s="28">
        <v>0.37963203840188797</v>
      </c>
      <c r="D30" s="28">
        <v>0.56082667981091505</v>
      </c>
      <c r="E30" s="28"/>
      <c r="F30" s="28">
        <v>55</v>
      </c>
      <c r="G30" s="42">
        <f>Current_AssetMix!$F$19</f>
        <v>0.48906175327291812</v>
      </c>
      <c r="H30" s="41">
        <f t="shared" si="0"/>
        <v>0.257170912447583</v>
      </c>
      <c r="I30" s="41">
        <f t="shared" si="1"/>
        <v>0.37963203840188797</v>
      </c>
      <c r="J30" s="41">
        <f t="shared" si="2"/>
        <v>0.56082667981091505</v>
      </c>
    </row>
    <row r="31" spans="1:10" x14ac:dyDescent="0.3">
      <c r="A31" s="28">
        <v>56</v>
      </c>
      <c r="B31" s="28">
        <v>0.25010864167279501</v>
      </c>
      <c r="C31" s="28">
        <v>0.36920098739286999</v>
      </c>
      <c r="D31" s="28">
        <v>0.54534890178860396</v>
      </c>
      <c r="E31" s="28"/>
      <c r="F31" s="28">
        <v>56</v>
      </c>
      <c r="G31" s="42">
        <f>Current_AssetMix!$F$19</f>
        <v>0.48906175327291812</v>
      </c>
      <c r="H31" s="41">
        <f t="shared" si="0"/>
        <v>0.25010864167279501</v>
      </c>
      <c r="I31" s="41">
        <f t="shared" si="1"/>
        <v>0.36920098739286999</v>
      </c>
      <c r="J31" s="41">
        <f t="shared" si="2"/>
        <v>0.54534890178860396</v>
      </c>
    </row>
    <row r="32" spans="1:10" x14ac:dyDescent="0.3">
      <c r="A32" s="28">
        <v>57</v>
      </c>
      <c r="B32" s="28">
        <v>0.243742347460362</v>
      </c>
      <c r="C32" s="28">
        <v>0.35984306098983898</v>
      </c>
      <c r="D32" s="28">
        <v>0.53142994331448001</v>
      </c>
      <c r="E32" s="28"/>
      <c r="F32" s="28">
        <v>57</v>
      </c>
      <c r="G32" s="42">
        <f>Current_AssetMix!$F$19</f>
        <v>0.48906175327291812</v>
      </c>
      <c r="H32" s="41">
        <f t="shared" si="0"/>
        <v>0.243742347460362</v>
      </c>
      <c r="I32" s="41">
        <f t="shared" si="1"/>
        <v>0.35984306098983898</v>
      </c>
      <c r="J32" s="41">
        <f t="shared" si="2"/>
        <v>0.53142994331448001</v>
      </c>
    </row>
    <row r="33" spans="1:10" x14ac:dyDescent="0.3">
      <c r="A33" s="28">
        <v>58</v>
      </c>
      <c r="B33" s="28">
        <v>0.23799214604198099</v>
      </c>
      <c r="C33" s="28">
        <v>0.35147467999909598</v>
      </c>
      <c r="D33" s="28">
        <v>0.51893379814644203</v>
      </c>
      <c r="E33" s="28"/>
      <c r="F33" s="28">
        <v>58</v>
      </c>
      <c r="G33" s="42">
        <f>Current_AssetMix!$F$19</f>
        <v>0.48906175327291812</v>
      </c>
      <c r="H33" s="41">
        <f t="shared" si="0"/>
        <v>0.23799214604198099</v>
      </c>
      <c r="I33" s="41">
        <f t="shared" si="1"/>
        <v>0.35147467999909598</v>
      </c>
      <c r="J33" s="41">
        <f t="shared" si="2"/>
        <v>0.51893379814644203</v>
      </c>
    </row>
    <row r="34" spans="1:10" x14ac:dyDescent="0.3">
      <c r="A34" s="28">
        <v>59</v>
      </c>
      <c r="B34" s="28">
        <v>0.235356699507795</v>
      </c>
      <c r="C34" s="28">
        <v>0.33319298566091099</v>
      </c>
      <c r="D34" s="28">
        <v>0.46353893004055502</v>
      </c>
      <c r="E34" s="28"/>
      <c r="F34" s="28">
        <v>59</v>
      </c>
      <c r="G34" s="42">
        <f>Current_AssetMix!$F$19</f>
        <v>0.48906175327291812</v>
      </c>
      <c r="H34" s="41">
        <f t="shared" si="0"/>
        <v>0.235356699507795</v>
      </c>
      <c r="I34" s="41">
        <f t="shared" si="1"/>
        <v>0.33319298566091099</v>
      </c>
      <c r="J34" s="41">
        <f t="shared" si="2"/>
        <v>0.46353893004055502</v>
      </c>
    </row>
    <row r="35" spans="1:10" x14ac:dyDescent="0.3">
      <c r="A35" s="28">
        <v>60</v>
      </c>
      <c r="B35" s="28">
        <v>0.233163989467459</v>
      </c>
      <c r="C35" s="28">
        <v>0.31669440076813599</v>
      </c>
      <c r="D35" s="28">
        <v>0.417956916107177</v>
      </c>
      <c r="E35" s="28"/>
      <c r="F35" s="28">
        <v>60</v>
      </c>
      <c r="G35" s="42">
        <f>Current_AssetMix!$F$19</f>
        <v>0.48906175327291812</v>
      </c>
      <c r="H35" s="41">
        <f t="shared" si="0"/>
        <v>0.233163989467459</v>
      </c>
      <c r="I35" s="41">
        <f t="shared" si="1"/>
        <v>0.31669440076813599</v>
      </c>
      <c r="J35" s="41">
        <f t="shared" si="2"/>
        <v>0.417956916107177</v>
      </c>
    </row>
    <row r="36" spans="1:10" x14ac:dyDescent="0.3">
      <c r="A36" s="28">
        <v>61</v>
      </c>
      <c r="B36" s="28">
        <v>0.23138590022781699</v>
      </c>
      <c r="C36" s="28">
        <v>0.30178780659323501</v>
      </c>
      <c r="D36" s="28">
        <v>0.37992483922750903</v>
      </c>
      <c r="E36" s="28"/>
      <c r="F36" s="28">
        <v>61</v>
      </c>
      <c r="G36" s="42">
        <f>Current_AssetMix!$F$19</f>
        <v>0.48906175327291812</v>
      </c>
      <c r="H36" s="41">
        <f t="shared" si="0"/>
        <v>0.23138590022781699</v>
      </c>
      <c r="I36" s="41">
        <f t="shared" si="1"/>
        <v>0.30178780659323501</v>
      </c>
      <c r="J36" s="41">
        <f t="shared" si="2"/>
        <v>0.37992483922750903</v>
      </c>
    </row>
    <row r="37" spans="1:10" x14ac:dyDescent="0.3">
      <c r="A37" s="28">
        <v>62</v>
      </c>
      <c r="B37" s="28">
        <v>0.22998530405301901</v>
      </c>
      <c r="C37" s="28">
        <v>0.28825585976202101</v>
      </c>
      <c r="D37" s="28">
        <v>0.34778883393530002</v>
      </c>
      <c r="E37" s="28"/>
      <c r="F37" s="28">
        <v>62</v>
      </c>
      <c r="G37" s="42">
        <f>Current_AssetMix!$F$19</f>
        <v>0.48906175327291812</v>
      </c>
      <c r="H37" s="41">
        <f t="shared" si="0"/>
        <v>0.22998530405301901</v>
      </c>
      <c r="I37" s="41">
        <f t="shared" si="1"/>
        <v>0.28825585976202101</v>
      </c>
      <c r="J37" s="41">
        <f t="shared" si="2"/>
        <v>0.34778883393530002</v>
      </c>
    </row>
    <row r="38" spans="1:10" x14ac:dyDescent="0.3">
      <c r="A38" s="28">
        <v>63</v>
      </c>
      <c r="B38" s="28">
        <v>0.22893657822517799</v>
      </c>
      <c r="C38" s="28">
        <v>0.27594108175446003</v>
      </c>
      <c r="D38" s="28">
        <v>0.32035369735944402</v>
      </c>
      <c r="E38" s="28"/>
      <c r="F38" s="28">
        <v>63</v>
      </c>
      <c r="G38" s="42">
        <f>Current_AssetMix!$F$19</f>
        <v>0.48906175327291812</v>
      </c>
      <c r="H38" s="41">
        <f t="shared" si="0"/>
        <v>0.22893657822517799</v>
      </c>
      <c r="I38" s="41">
        <f t="shared" si="1"/>
        <v>0.27594108175446003</v>
      </c>
      <c r="J38" s="41">
        <f t="shared" si="2"/>
        <v>0.32035369735944402</v>
      </c>
    </row>
    <row r="39" spans="1:10" x14ac:dyDescent="0.3">
      <c r="A39" s="28">
        <v>64</v>
      </c>
      <c r="B39" s="28">
        <v>0.22821254916051301</v>
      </c>
      <c r="C39" s="28">
        <v>0.26469647218878101</v>
      </c>
      <c r="D39" s="28">
        <v>0.29669977041252299</v>
      </c>
      <c r="E39" s="28"/>
      <c r="F39" s="28">
        <v>64</v>
      </c>
      <c r="G39" s="42">
        <f>Current_AssetMix!$F$19</f>
        <v>0.48906175327291812</v>
      </c>
      <c r="H39" s="41">
        <f t="shared" si="0"/>
        <v>0.22821254916051301</v>
      </c>
      <c r="I39" s="41">
        <f t="shared" si="1"/>
        <v>0.26469647218878101</v>
      </c>
      <c r="J39" s="41">
        <f t="shared" si="2"/>
        <v>0.29669977041252299</v>
      </c>
    </row>
    <row r="40" spans="1:10" x14ac:dyDescent="0.3">
      <c r="A40" s="28">
        <v>65</v>
      </c>
      <c r="B40" s="28">
        <v>0.22779274359631799</v>
      </c>
      <c r="C40" s="28">
        <v>0.25439953259049503</v>
      </c>
      <c r="D40" s="28">
        <v>0.27614520694177203</v>
      </c>
      <c r="E40" s="28"/>
      <c r="F40" s="28">
        <v>65</v>
      </c>
      <c r="G40" s="42">
        <f>Current_AssetMix!$F$19</f>
        <v>0.48906175327291812</v>
      </c>
      <c r="H40" s="41">
        <f t="shared" si="0"/>
        <v>0.22779274359631799</v>
      </c>
      <c r="I40" s="41">
        <f t="shared" si="1"/>
        <v>0.25439953259049503</v>
      </c>
      <c r="J40" s="41">
        <f t="shared" si="2"/>
        <v>0.27614520694177203</v>
      </c>
    </row>
    <row r="41" spans="1:10" x14ac:dyDescent="0.3">
      <c r="A41" s="28">
        <v>66</v>
      </c>
      <c r="B41" s="28">
        <v>0.22765818839041799</v>
      </c>
      <c r="C41" s="28">
        <v>0.244940096464173</v>
      </c>
      <c r="D41" s="28">
        <v>0.25814005016474501</v>
      </c>
      <c r="E41" s="28"/>
      <c r="F41" s="28">
        <v>66</v>
      </c>
      <c r="G41" s="42">
        <f>Current_AssetMix!$F$19</f>
        <v>0.48906175327291812</v>
      </c>
      <c r="H41" s="41">
        <f t="shared" si="0"/>
        <v>0.22765818839041799</v>
      </c>
      <c r="I41" s="41">
        <f t="shared" si="1"/>
        <v>0.244940096464173</v>
      </c>
      <c r="J41" s="41">
        <f t="shared" si="2"/>
        <v>0.25814005016474501</v>
      </c>
    </row>
    <row r="42" spans="1:10" x14ac:dyDescent="0.3">
      <c r="A42" s="28">
        <v>67</v>
      </c>
      <c r="B42" s="28">
        <v>0.227793757805582</v>
      </c>
      <c r="C42" s="28">
        <v>0.236227816726402</v>
      </c>
      <c r="D42" s="28">
        <v>0.24226450020315299</v>
      </c>
      <c r="E42" s="28"/>
      <c r="F42" s="28">
        <v>67</v>
      </c>
      <c r="G42" s="42">
        <f>Current_AssetMix!$F$19</f>
        <v>0.48906175327291812</v>
      </c>
      <c r="H42" s="41">
        <f t="shared" si="0"/>
        <v>0.227793757805582</v>
      </c>
      <c r="I42" s="41">
        <f t="shared" si="1"/>
        <v>0.236227816726402</v>
      </c>
      <c r="J42" s="41">
        <f t="shared" si="2"/>
        <v>0.24226450020315299</v>
      </c>
    </row>
    <row r="43" spans="1:10" x14ac:dyDescent="0.3">
      <c r="A43" s="28">
        <v>68</v>
      </c>
      <c r="B43" s="28">
        <v>0.22818230788475799</v>
      </c>
      <c r="C43" s="28">
        <v>0.22818230788475799</v>
      </c>
      <c r="D43" s="28">
        <v>0.22818230788475799</v>
      </c>
      <c r="E43" s="28"/>
      <c r="F43" s="28">
        <v>68</v>
      </c>
      <c r="G43" s="42">
        <f>Current_AssetMix!$F$19</f>
        <v>0.48906175327291812</v>
      </c>
      <c r="H43" s="41">
        <f t="shared" si="0"/>
        <v>0.22818230788475799</v>
      </c>
      <c r="I43" s="41">
        <f t="shared" si="1"/>
        <v>0.22818230788475799</v>
      </c>
      <c r="J43" s="41">
        <f t="shared" si="2"/>
        <v>0.22818230788475799</v>
      </c>
    </row>
  </sheetData>
  <mergeCells count="1">
    <mergeCell ref="B1:D1"/>
  </mergeCells>
  <pageMargins left="0.7" right="0.7" top="0.75" bottom="0.75" header="0.3" footer="0.3"/>
  <pageSetup paperSize="9" orientation="portrait" verticalDpi="0" r:id="rId1"/>
  <headerFooter>
    <oddFooter>&amp;C_x000D_&amp;1#&amp;"Calibri"&amp;10&amp;K000000 Confidential - External</oddFooter>
  </headerFooter>
  <ignoredErrors>
    <ignoredError sqref="S2 V2 Y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E656-24AD-4E6C-BB25-75B562298690}">
  <dimension ref="A1:N61"/>
  <sheetViews>
    <sheetView tabSelected="1" zoomScale="85" zoomScaleNormal="85" workbookViewId="0">
      <selection activeCell="M14" sqref="M14"/>
    </sheetView>
  </sheetViews>
  <sheetFormatPr defaultRowHeight="14.4" x14ac:dyDescent="0.3"/>
  <cols>
    <col min="2" max="2" width="14.88671875" bestFit="1" customWidth="1"/>
    <col min="3" max="3" width="13.77734375" customWidth="1"/>
    <col min="4" max="4" width="13.5546875" customWidth="1"/>
    <col min="8" max="8" width="13.33203125" customWidth="1"/>
    <col min="9" max="9" width="15.21875" customWidth="1"/>
    <col min="12" max="12" width="10.109375" bestFit="1" customWidth="1"/>
  </cols>
  <sheetData>
    <row r="1" spans="1:14" x14ac:dyDescent="0.3">
      <c r="A1" s="39" t="s">
        <v>29</v>
      </c>
      <c r="B1" s="39" t="s">
        <v>45</v>
      </c>
      <c r="C1" s="39" t="s">
        <v>48</v>
      </c>
      <c r="D1" s="39" t="s">
        <v>49</v>
      </c>
      <c r="E1" s="39" t="s">
        <v>46</v>
      </c>
      <c r="F1" s="39" t="s">
        <v>47</v>
      </c>
      <c r="H1" s="39" t="s">
        <v>62</v>
      </c>
      <c r="I1" s="39" t="s">
        <v>63</v>
      </c>
    </row>
    <row r="2" spans="1:14" x14ac:dyDescent="0.3">
      <c r="A2">
        <v>28</v>
      </c>
      <c r="B2" s="46">
        <v>1</v>
      </c>
      <c r="C2" s="41">
        <f>VLOOKUP($A2,New_AssetMix_Individual!$A$3:$D$43,3,0)</f>
        <v>1</v>
      </c>
      <c r="D2" s="41">
        <f t="shared" ref="D2:D42" si="0">1-C2</f>
        <v>0</v>
      </c>
      <c r="E2" s="46">
        <f t="shared" ref="E2:E43" si="1">C2*$B2</f>
        <v>1</v>
      </c>
      <c r="F2" s="46">
        <f t="shared" ref="F2:F43" si="2">D2*$B2</f>
        <v>0</v>
      </c>
      <c r="H2" s="46">
        <f>E2*Number_Participants!$H2</f>
        <v>62.5</v>
      </c>
      <c r="I2" s="46">
        <f>F2*Number_Participants!$H2</f>
        <v>0</v>
      </c>
      <c r="K2" s="39" t="s">
        <v>21</v>
      </c>
      <c r="L2" s="46">
        <f>SUM(I2:I61)</f>
        <v>51433457.634664036</v>
      </c>
      <c r="M2" s="41">
        <f>L2/SUM($L$2:$L$3)</f>
        <v>0.72483454086551025</v>
      </c>
      <c r="N2" s="39"/>
    </row>
    <row r="3" spans="1:14" x14ac:dyDescent="0.3">
      <c r="A3">
        <f t="shared" ref="A3:A42" si="3">A2+1</f>
        <v>29</v>
      </c>
      <c r="B3" s="46">
        <v>234.313499954279</v>
      </c>
      <c r="C3" s="41">
        <f>VLOOKUP($A3,New_AssetMix_Individual!$A$3:$D$43,3,0)</f>
        <v>1</v>
      </c>
      <c r="D3" s="41">
        <f t="shared" si="0"/>
        <v>0</v>
      </c>
      <c r="E3" s="46">
        <f t="shared" si="1"/>
        <v>234.313499954279</v>
      </c>
      <c r="F3" s="46">
        <f t="shared" si="2"/>
        <v>0</v>
      </c>
      <c r="H3" s="46">
        <f>E3*Number_Participants!$H3</f>
        <v>14644.593747142437</v>
      </c>
      <c r="I3" s="46">
        <f>F3*Number_Participants!$H3</f>
        <v>0</v>
      </c>
      <c r="K3" s="39" t="s">
        <v>22</v>
      </c>
      <c r="L3" s="46">
        <f>SUM(H2:H61)</f>
        <v>19525436.754182801</v>
      </c>
      <c r="M3" s="41">
        <f>L3/SUM($L$2:$L$3)</f>
        <v>0.27516545913448959</v>
      </c>
      <c r="N3" s="39"/>
    </row>
    <row r="4" spans="1:14" x14ac:dyDescent="0.3">
      <c r="A4">
        <f t="shared" si="3"/>
        <v>30</v>
      </c>
      <c r="B4" s="46">
        <v>480.33989068871199</v>
      </c>
      <c r="C4" s="41">
        <f>VLOOKUP($A4,New_AssetMix_Individual!$A$3:$D$43,3,0)</f>
        <v>1</v>
      </c>
      <c r="D4" s="41">
        <f t="shared" si="0"/>
        <v>0</v>
      </c>
      <c r="E4" s="46">
        <f t="shared" si="1"/>
        <v>480.33989068871199</v>
      </c>
      <c r="F4" s="46">
        <f t="shared" si="2"/>
        <v>0</v>
      </c>
      <c r="H4" s="46">
        <f>E4*Number_Participants!$H4</f>
        <v>30021.243168044501</v>
      </c>
      <c r="I4" s="46">
        <f>F4*Number_Participants!$H4</f>
        <v>0</v>
      </c>
    </row>
    <row r="5" spans="1:14" x14ac:dyDescent="0.3">
      <c r="A5">
        <f t="shared" si="3"/>
        <v>31</v>
      </c>
      <c r="B5" s="46">
        <v>739.38129469176204</v>
      </c>
      <c r="C5" s="41">
        <f>VLOOKUP($A5,New_AssetMix_Individual!$A$3:$D$43,3,0)</f>
        <v>1</v>
      </c>
      <c r="D5" s="41">
        <f t="shared" si="0"/>
        <v>0</v>
      </c>
      <c r="E5" s="46">
        <f t="shared" si="1"/>
        <v>739.38129469176204</v>
      </c>
      <c r="F5" s="46">
        <f t="shared" si="2"/>
        <v>0</v>
      </c>
      <c r="H5" s="46">
        <f>E5*Number_Participants!$H5</f>
        <v>46211.33091823513</v>
      </c>
      <c r="I5" s="46">
        <f>F5*Number_Participants!$H5</f>
        <v>0</v>
      </c>
    </row>
    <row r="6" spans="1:14" x14ac:dyDescent="0.3">
      <c r="A6">
        <f t="shared" si="3"/>
        <v>32</v>
      </c>
      <c r="B6" s="46">
        <v>1012.62028487344</v>
      </c>
      <c r="C6" s="41">
        <f>VLOOKUP($A6,New_AssetMix_Individual!$A$3:$D$43,3,0)</f>
        <v>1</v>
      </c>
      <c r="D6" s="41">
        <f t="shared" si="0"/>
        <v>0</v>
      </c>
      <c r="E6" s="46">
        <f t="shared" si="1"/>
        <v>1012.62028487344</v>
      </c>
      <c r="F6" s="46">
        <f t="shared" si="2"/>
        <v>0</v>
      </c>
      <c r="H6" s="46">
        <f>E6*Number_Participants!$H6</f>
        <v>63288.767804590003</v>
      </c>
      <c r="I6" s="46">
        <f>F6*Number_Participants!$H6</f>
        <v>0</v>
      </c>
    </row>
    <row r="7" spans="1:14" x14ac:dyDescent="0.3">
      <c r="A7">
        <f t="shared" si="3"/>
        <v>33</v>
      </c>
      <c r="B7" s="46">
        <v>1301.3404215742401</v>
      </c>
      <c r="C7" s="41">
        <f>VLOOKUP($A7,New_AssetMix_Individual!$A$3:$D$43,3,0)</f>
        <v>1</v>
      </c>
      <c r="D7" s="41">
        <f t="shared" si="0"/>
        <v>0</v>
      </c>
      <c r="E7" s="46">
        <f t="shared" si="1"/>
        <v>1301.3404215742401</v>
      </c>
      <c r="F7" s="46">
        <f t="shared" si="2"/>
        <v>0</v>
      </c>
      <c r="H7" s="46">
        <f>E7*Number_Participants!$H7</f>
        <v>81333.776348390005</v>
      </c>
      <c r="I7" s="46">
        <f>F7*Number_Participants!$H7</f>
        <v>0</v>
      </c>
    </row>
    <row r="8" spans="1:14" x14ac:dyDescent="0.3">
      <c r="A8">
        <f t="shared" si="3"/>
        <v>34</v>
      </c>
      <c r="B8" s="46">
        <v>1605.7779699180101</v>
      </c>
      <c r="C8" s="41">
        <f>VLOOKUP($A8,New_AssetMix_Individual!$A$3:$D$43,3,0)</f>
        <v>0.99996894792851299</v>
      </c>
      <c r="D8" s="41">
        <f t="shared" si="0"/>
        <v>3.1052071487014388E-5</v>
      </c>
      <c r="E8" s="46">
        <f t="shared" si="1"/>
        <v>1605.728107185696</v>
      </c>
      <c r="F8" s="46">
        <f t="shared" si="2"/>
        <v>4.9862732314166887E-2</v>
      </c>
      <c r="H8" s="46">
        <f>E8*Number_Participants!$H8</f>
        <v>100358.006699106</v>
      </c>
      <c r="I8" s="46">
        <f>F8*Number_Participants!$H8</f>
        <v>3.1164207696354302</v>
      </c>
    </row>
    <row r="9" spans="1:14" x14ac:dyDescent="0.3">
      <c r="A9">
        <f t="shared" si="3"/>
        <v>35</v>
      </c>
      <c r="B9" s="46">
        <v>1927.7310174429001</v>
      </c>
      <c r="C9" s="41">
        <f>VLOOKUP($A9,New_AssetMix_Individual!$A$3:$D$43,3,0)</f>
        <v>0.99928868449421604</v>
      </c>
      <c r="D9" s="41">
        <f t="shared" si="0"/>
        <v>7.1131550578396041E-4</v>
      </c>
      <c r="E9" s="46">
        <f t="shared" si="1"/>
        <v>1926.3597924792123</v>
      </c>
      <c r="F9" s="46">
        <f t="shared" si="2"/>
        <v>1.3712249636878251</v>
      </c>
      <c r="H9" s="46">
        <f>E9*Number_Participants!$H9</f>
        <v>120397.48702995076</v>
      </c>
      <c r="I9" s="46">
        <f>F9*Number_Participants!$H9</f>
        <v>85.701560230489065</v>
      </c>
    </row>
    <row r="10" spans="1:14" x14ac:dyDescent="0.3">
      <c r="A10">
        <f t="shared" si="3"/>
        <v>36</v>
      </c>
      <c r="B10" s="46">
        <v>2263.2280633647702</v>
      </c>
      <c r="C10" s="41">
        <f>VLOOKUP($A10,New_AssetMix_Individual!$A$3:$D$43,3,0)</f>
        <v>0.99437126543329502</v>
      </c>
      <c r="D10" s="41">
        <f t="shared" si="0"/>
        <v>5.6287345667049848E-3</v>
      </c>
      <c r="E10" s="46">
        <f t="shared" si="1"/>
        <v>2250.4889533321721</v>
      </c>
      <c r="F10" s="46">
        <f t="shared" si="2"/>
        <v>12.739110032598061</v>
      </c>
      <c r="H10" s="46">
        <f>E10*Number_Participants!$H10</f>
        <v>140655.55958326077</v>
      </c>
      <c r="I10" s="46">
        <f>F10*Number_Participants!$H10</f>
        <v>796.19437703737879</v>
      </c>
    </row>
    <row r="11" spans="1:14" x14ac:dyDescent="0.3">
      <c r="A11">
        <f t="shared" si="3"/>
        <v>37</v>
      </c>
      <c r="B11" s="46">
        <v>2618.2659705144301</v>
      </c>
      <c r="C11" s="41">
        <f>VLOOKUP($A11,New_AssetMix_Individual!$A$3:$D$43,3,0)</f>
        <v>0.97740037680195202</v>
      </c>
      <c r="D11" s="41">
        <f t="shared" si="0"/>
        <v>2.259962319804798E-2</v>
      </c>
      <c r="E11" s="46">
        <f t="shared" si="1"/>
        <v>2559.0941461485327</v>
      </c>
      <c r="F11" s="46">
        <f t="shared" si="2"/>
        <v>59.171824365897521</v>
      </c>
      <c r="H11" s="46">
        <f>E11*Number_Participants!$H11</f>
        <v>159943.38413428329</v>
      </c>
      <c r="I11" s="46">
        <f>F11*Number_Participants!$H11</f>
        <v>3698.2390228685949</v>
      </c>
    </row>
    <row r="12" spans="1:14" x14ac:dyDescent="0.3">
      <c r="A12">
        <f t="shared" si="3"/>
        <v>38</v>
      </c>
      <c r="B12" s="46">
        <v>2991.9868724276798</v>
      </c>
      <c r="C12" s="41">
        <f>VLOOKUP($A12,New_AssetMix_Individual!$A$3:$D$43,3,0)</f>
        <v>0.94379550794296696</v>
      </c>
      <c r="D12" s="41">
        <f t="shared" si="0"/>
        <v>5.620449205703304E-2</v>
      </c>
      <c r="E12" s="46">
        <f t="shared" si="1"/>
        <v>2823.8237700215714</v>
      </c>
      <c r="F12" s="46">
        <f t="shared" si="2"/>
        <v>168.16310240610866</v>
      </c>
      <c r="H12" s="46">
        <f>E12*Number_Participants!$H12</f>
        <v>176488.98562634821</v>
      </c>
      <c r="I12" s="46">
        <f>F12*Number_Participants!$H12</f>
        <v>10510.193900381792</v>
      </c>
    </row>
    <row r="13" spans="1:14" x14ac:dyDescent="0.3">
      <c r="A13">
        <f t="shared" si="3"/>
        <v>39</v>
      </c>
      <c r="B13" s="46">
        <v>3388.2489421347</v>
      </c>
      <c r="C13" s="41">
        <f>VLOOKUP($A13,New_AssetMix_Individual!$A$3:$D$43,3,0)</f>
        <v>0.89537492055970402</v>
      </c>
      <c r="D13" s="41">
        <f t="shared" si="0"/>
        <v>0.10462507944029598</v>
      </c>
      <c r="E13" s="46">
        <f t="shared" si="1"/>
        <v>3033.7531274003582</v>
      </c>
      <c r="F13" s="46">
        <f t="shared" si="2"/>
        <v>354.49581473434176</v>
      </c>
      <c r="H13" s="46">
        <f>E13*Number_Participants!$H13</f>
        <v>189609.57046252239</v>
      </c>
      <c r="I13" s="46">
        <f>F13*Number_Participants!$H13</f>
        <v>22155.988420896359</v>
      </c>
    </row>
    <row r="14" spans="1:14" x14ac:dyDescent="0.3">
      <c r="A14">
        <f t="shared" si="3"/>
        <v>40</v>
      </c>
      <c r="B14" s="46">
        <v>3797.9019374577501</v>
      </c>
      <c r="C14" s="41">
        <f>VLOOKUP($A14,New_AssetMix_Individual!$A$3:$D$43,3,0)</f>
        <v>0.83980575920236</v>
      </c>
      <c r="D14" s="41">
        <f t="shared" si="0"/>
        <v>0.16019424079764</v>
      </c>
      <c r="E14" s="46">
        <f t="shared" si="1"/>
        <v>3189.4999199628196</v>
      </c>
      <c r="F14" s="46">
        <f t="shared" si="2"/>
        <v>608.40201749493031</v>
      </c>
      <c r="H14" s="46">
        <f>E14*Number_Participants!$H14</f>
        <v>152032.82951822772</v>
      </c>
      <c r="I14" s="46">
        <f>F14*Number_Participants!$H14</f>
        <v>29000.496167258341</v>
      </c>
    </row>
    <row r="15" spans="1:14" x14ac:dyDescent="0.3">
      <c r="A15">
        <f t="shared" si="3"/>
        <v>41</v>
      </c>
      <c r="B15" s="46">
        <v>4235.2275665851703</v>
      </c>
      <c r="C15" s="41">
        <f>VLOOKUP($A15,New_AssetMix_Individual!$A$3:$D$43,3,0)</f>
        <v>0.78236787565635801</v>
      </c>
      <c r="D15" s="41">
        <f t="shared" si="0"/>
        <v>0.21763212434364199</v>
      </c>
      <c r="E15" s="46">
        <f t="shared" si="1"/>
        <v>3313.505994190486</v>
      </c>
      <c r="F15" s="46">
        <f t="shared" si="2"/>
        <v>921.72157239468402</v>
      </c>
      <c r="H15" s="46">
        <f>E15*Number_Participants!$H15</f>
        <v>157943.78572307984</v>
      </c>
      <c r="I15" s="46">
        <f>F15*Number_Participants!$H15</f>
        <v>43935.394950813272</v>
      </c>
    </row>
    <row r="16" spans="1:14" x14ac:dyDescent="0.3">
      <c r="A16">
        <f t="shared" si="3"/>
        <v>42</v>
      </c>
      <c r="B16" s="46">
        <v>4670.2787766588599</v>
      </c>
      <c r="C16" s="41">
        <f>VLOOKUP($A16,New_AssetMix_Individual!$A$3:$D$43,3,0)</f>
        <v>0.72804213783617999</v>
      </c>
      <c r="D16" s="41">
        <f t="shared" si="0"/>
        <v>0.27195786216382001</v>
      </c>
      <c r="E16" s="46">
        <f t="shared" si="1"/>
        <v>3400.1597448496559</v>
      </c>
      <c r="F16" s="46">
        <f t="shared" si="2"/>
        <v>1270.1190318092042</v>
      </c>
      <c r="H16" s="46">
        <f>E16*Number_Participants!$H16</f>
        <v>162074.28117116692</v>
      </c>
      <c r="I16" s="46">
        <f>F16*Number_Participants!$H16</f>
        <v>60542.340516238728</v>
      </c>
    </row>
    <row r="17" spans="1:9" x14ac:dyDescent="0.3">
      <c r="A17">
        <f t="shared" si="3"/>
        <v>43</v>
      </c>
      <c r="B17" s="46">
        <v>5115.7219295362802</v>
      </c>
      <c r="C17" s="41">
        <f>VLOOKUP($A17,New_AssetMix_Individual!$A$3:$D$43,3,0)</f>
        <v>0.677578862681528</v>
      </c>
      <c r="D17" s="41">
        <f t="shared" si="0"/>
        <v>0.322421137318472</v>
      </c>
      <c r="E17" s="46">
        <f t="shared" si="1"/>
        <v>3466.3050468101446</v>
      </c>
      <c r="F17" s="46">
        <f t="shared" si="2"/>
        <v>1649.4168827261356</v>
      </c>
      <c r="H17" s="46">
        <f>E17*Number_Participants!$H17</f>
        <v>165227.20723128357</v>
      </c>
      <c r="I17" s="46">
        <f>F17*Number_Participants!$H17</f>
        <v>78622.20474327913</v>
      </c>
    </row>
    <row r="18" spans="1:9" x14ac:dyDescent="0.3">
      <c r="A18">
        <f t="shared" si="3"/>
        <v>44</v>
      </c>
      <c r="B18" s="46">
        <v>5573.61202115579</v>
      </c>
      <c r="C18" s="41">
        <f>VLOOKUP($A18,New_AssetMix_Individual!$A$3:$D$43,3,0)</f>
        <v>0.63195323493931899</v>
      </c>
      <c r="D18" s="41">
        <f t="shared" si="0"/>
        <v>0.36804676506068101</v>
      </c>
      <c r="E18" s="46">
        <f t="shared" si="1"/>
        <v>3522.2621470660774</v>
      </c>
      <c r="F18" s="46">
        <f t="shared" si="2"/>
        <v>2051.3498740897126</v>
      </c>
      <c r="H18" s="46">
        <f>E18*Number_Participants!$H18</f>
        <v>167894.49567681635</v>
      </c>
      <c r="I18" s="46">
        <f>F18*Number_Participants!$H18</f>
        <v>97781.010664942965</v>
      </c>
    </row>
    <row r="19" spans="1:9" x14ac:dyDescent="0.3">
      <c r="A19">
        <f t="shared" si="3"/>
        <v>45</v>
      </c>
      <c r="B19" s="46">
        <v>6059.2012977927197</v>
      </c>
      <c r="C19" s="41">
        <f>VLOOKUP($A19,New_AssetMix_Individual!$A$3:$D$43,3,0)</f>
        <v>0.59167625300899296</v>
      </c>
      <c r="D19" s="41">
        <f t="shared" si="0"/>
        <v>0.40832374699100704</v>
      </c>
      <c r="E19" s="46">
        <f t="shared" si="1"/>
        <v>3585.0855201052236</v>
      </c>
      <c r="F19" s="46">
        <f t="shared" si="2"/>
        <v>2474.1157776874961</v>
      </c>
      <c r="H19" s="46">
        <f>E19*Number_Participants!$H19</f>
        <v>170889.07645834898</v>
      </c>
      <c r="I19" s="46">
        <f>F19*Number_Participants!$H19</f>
        <v>117932.85206977064</v>
      </c>
    </row>
    <row r="20" spans="1:9" x14ac:dyDescent="0.3">
      <c r="A20">
        <f t="shared" si="3"/>
        <v>46</v>
      </c>
      <c r="B20" s="46">
        <v>6556.30056591026</v>
      </c>
      <c r="C20" s="41">
        <f>VLOOKUP($A20,New_AssetMix_Individual!$A$3:$D$43,3,0)</f>
        <v>0.555990490578954</v>
      </c>
      <c r="D20" s="41">
        <f t="shared" si="0"/>
        <v>0.444009509421046</v>
      </c>
      <c r="E20" s="46">
        <f t="shared" si="1"/>
        <v>3645.2407680235192</v>
      </c>
      <c r="F20" s="46">
        <f t="shared" si="2"/>
        <v>2911.0597978867409</v>
      </c>
      <c r="H20" s="46">
        <f>E20*Number_Participants!$H20</f>
        <v>173756.47660912108</v>
      </c>
      <c r="I20" s="46">
        <f>F20*Number_Participants!$H20</f>
        <v>138760.51703260132</v>
      </c>
    </row>
    <row r="21" spans="1:9" x14ac:dyDescent="0.3">
      <c r="A21">
        <f t="shared" si="3"/>
        <v>47</v>
      </c>
      <c r="B21" s="46">
        <v>7075.7913641814202</v>
      </c>
      <c r="C21" s="41">
        <f>VLOOKUP($A21,New_AssetMix_Individual!$A$3:$D$43,3,0)</f>
        <v>0.52525299343728205</v>
      </c>
      <c r="D21" s="41">
        <f t="shared" si="0"/>
        <v>0.47474700656271795</v>
      </c>
      <c r="E21" s="46">
        <f t="shared" si="1"/>
        <v>3716.5805949739606</v>
      </c>
      <c r="F21" s="46">
        <f t="shared" si="2"/>
        <v>3359.2107692074596</v>
      </c>
      <c r="H21" s="46">
        <f>E21*Number_Participants!$H21</f>
        <v>177157.00836042545</v>
      </c>
      <c r="I21" s="46">
        <f>F21*Number_Participants!$H21</f>
        <v>160122.37999888891</v>
      </c>
    </row>
    <row r="22" spans="1:9" x14ac:dyDescent="0.3">
      <c r="A22">
        <f t="shared" si="3"/>
        <v>48</v>
      </c>
      <c r="B22" s="46">
        <v>7613.26892163095</v>
      </c>
      <c r="C22" s="41">
        <f>VLOOKUP($A22,New_AssetMix_Individual!$A$3:$D$43,3,0)</f>
        <v>0.49818737647504102</v>
      </c>
      <c r="D22" s="41">
        <f t="shared" si="0"/>
        <v>0.50181262352495892</v>
      </c>
      <c r="E22" s="46">
        <f t="shared" si="1"/>
        <v>3792.8344704662877</v>
      </c>
      <c r="F22" s="46">
        <f t="shared" si="2"/>
        <v>3820.4344511646618</v>
      </c>
      <c r="H22" s="46">
        <f>E22*Number_Participants!$H22</f>
        <v>180791.77642555971</v>
      </c>
      <c r="I22" s="46">
        <f>F22*Number_Participants!$H22</f>
        <v>182107.37550551555</v>
      </c>
    </row>
    <row r="23" spans="1:9" x14ac:dyDescent="0.3">
      <c r="A23">
        <f t="shared" si="3"/>
        <v>49</v>
      </c>
      <c r="B23" s="46">
        <v>8165.0298178943103</v>
      </c>
      <c r="C23" s="41">
        <f>VLOOKUP($A23,New_AssetMix_Individual!$A$3:$D$43,3,0)</f>
        <v>0.47449752784118099</v>
      </c>
      <c r="D23" s="41">
        <f t="shared" si="0"/>
        <v>0.52550247215881907</v>
      </c>
      <c r="E23" s="46">
        <f t="shared" si="1"/>
        <v>3874.2864633403783</v>
      </c>
      <c r="F23" s="46">
        <f t="shared" si="2"/>
        <v>4290.7433545539325</v>
      </c>
      <c r="H23" s="46">
        <f>E23*Number_Participants!$H23</f>
        <v>184674.3214192247</v>
      </c>
      <c r="I23" s="46">
        <f>F23*Number_Participants!$H23</f>
        <v>204525.43323373745</v>
      </c>
    </row>
    <row r="24" spans="1:9" x14ac:dyDescent="0.3">
      <c r="A24">
        <f t="shared" si="3"/>
        <v>50</v>
      </c>
      <c r="B24" s="46">
        <v>8724.9555657730907</v>
      </c>
      <c r="C24" s="41">
        <f>VLOOKUP($A24,New_AssetMix_Individual!$A$3:$D$43,3,0)</f>
        <v>0.45357383982562099</v>
      </c>
      <c r="D24" s="41">
        <f t="shared" si="0"/>
        <v>0.54642616017437895</v>
      </c>
      <c r="E24" s="46">
        <f t="shared" si="1"/>
        <v>3957.4115982756243</v>
      </c>
      <c r="F24" s="46">
        <f t="shared" si="2"/>
        <v>4767.5439674974659</v>
      </c>
      <c r="H24" s="46">
        <f>E24*Number_Participants!$H24</f>
        <v>188636.61951780476</v>
      </c>
      <c r="I24" s="46">
        <f>F24*Number_Participants!$H24</f>
        <v>227252.92911737919</v>
      </c>
    </row>
    <row r="25" spans="1:9" x14ac:dyDescent="0.3">
      <c r="A25">
        <f t="shared" si="3"/>
        <v>51</v>
      </c>
      <c r="B25" s="46">
        <v>9311.0497965568793</v>
      </c>
      <c r="C25" s="41">
        <f>VLOOKUP($A25,New_AssetMix_Individual!$A$3:$D$43,3,0)</f>
        <v>0.43518674160533999</v>
      </c>
      <c r="D25" s="41">
        <f t="shared" si="0"/>
        <v>0.56481325839466001</v>
      </c>
      <c r="E25" s="46">
        <f t="shared" si="1"/>
        <v>4052.0454218886521</v>
      </c>
      <c r="F25" s="46">
        <f t="shared" si="2"/>
        <v>5259.0043746682268</v>
      </c>
      <c r="H25" s="46">
        <f>E25*Number_Participants!$H25</f>
        <v>193147.49844335907</v>
      </c>
      <c r="I25" s="46">
        <f>F25*Number_Participants!$H25</f>
        <v>250679.20852585213</v>
      </c>
    </row>
    <row r="26" spans="1:9" x14ac:dyDescent="0.3">
      <c r="A26">
        <f t="shared" si="3"/>
        <v>52</v>
      </c>
      <c r="B26" s="46">
        <v>9916.0158490043505</v>
      </c>
      <c r="C26" s="41">
        <f>VLOOKUP($A26,New_AssetMix_Individual!$A$3:$D$43,3,0)</f>
        <v>0.418817903432668</v>
      </c>
      <c r="D26" s="41">
        <f t="shared" si="0"/>
        <v>0.581182096567332</v>
      </c>
      <c r="E26" s="46">
        <f t="shared" si="1"/>
        <v>4153.0049682851095</v>
      </c>
      <c r="F26" s="46">
        <f t="shared" si="2"/>
        <v>5763.010880719241</v>
      </c>
      <c r="H26" s="46">
        <f>E26*Number_Participants!$H26</f>
        <v>197959.90348825688</v>
      </c>
      <c r="I26" s="46">
        <f>F26*Number_Participants!$H26</f>
        <v>274703.51864761714</v>
      </c>
    </row>
    <row r="27" spans="1:9" x14ac:dyDescent="0.3">
      <c r="A27">
        <f t="shared" si="3"/>
        <v>53</v>
      </c>
      <c r="B27" s="46">
        <v>10535.0808243995</v>
      </c>
      <c r="C27" s="41">
        <f>VLOOKUP($A27,New_AssetMix_Individual!$A$3:$D$43,3,0)</f>
        <v>0.40427521886685802</v>
      </c>
      <c r="D27" s="41">
        <f t="shared" si="0"/>
        <v>0.59572478113314198</v>
      </c>
      <c r="E27" s="46">
        <f t="shared" si="1"/>
        <v>4259.0721060641472</v>
      </c>
      <c r="F27" s="46">
        <f t="shared" si="2"/>
        <v>6276.0087183353526</v>
      </c>
      <c r="H27" s="46">
        <f>E27*Number_Participants!$H27</f>
        <v>203015.77038905767</v>
      </c>
      <c r="I27" s="46">
        <f>F27*Number_Participants!$H27</f>
        <v>299156.41557398514</v>
      </c>
    </row>
    <row r="28" spans="1:9" x14ac:dyDescent="0.3">
      <c r="A28">
        <f t="shared" si="3"/>
        <v>54</v>
      </c>
      <c r="B28" s="46">
        <v>11168.425952166301</v>
      </c>
      <c r="C28" s="41">
        <f>VLOOKUP($A28,New_AssetMix_Individual!$A$3:$D$43,3,0)</f>
        <v>0.39126793968846202</v>
      </c>
      <c r="D28" s="41">
        <f t="shared" si="0"/>
        <v>0.60873206031153804</v>
      </c>
      <c r="E28" s="46">
        <f t="shared" si="1"/>
        <v>4369.8470118672585</v>
      </c>
      <c r="F28" s="46">
        <f t="shared" si="2"/>
        <v>6798.5789402990431</v>
      </c>
      <c r="H28" s="46">
        <f>E28*Number_Participants!$H28</f>
        <v>208296.04089900598</v>
      </c>
      <c r="I28" s="46">
        <f>F28*Number_Participants!$H28</f>
        <v>324065.5961542544</v>
      </c>
    </row>
    <row r="29" spans="1:9" x14ac:dyDescent="0.3">
      <c r="A29">
        <f t="shared" si="3"/>
        <v>55</v>
      </c>
      <c r="B29" s="46">
        <v>11815.191464986699</v>
      </c>
      <c r="C29" s="41">
        <f>VLOOKUP($A29,New_AssetMix_Individual!$A$3:$D$43,3,0)</f>
        <v>0.37963203840188797</v>
      </c>
      <c r="D29" s="41">
        <f t="shared" si="0"/>
        <v>0.62036796159811203</v>
      </c>
      <c r="E29" s="46">
        <f t="shared" si="1"/>
        <v>4485.4252199614893</v>
      </c>
      <c r="F29" s="46">
        <f t="shared" si="2"/>
        <v>7329.7662450252101</v>
      </c>
      <c r="H29" s="46">
        <f>E29*Number_Participants!$H29</f>
        <v>297960.3896117275</v>
      </c>
      <c r="I29" s="46">
        <f>F29*Number_Participants!$H29</f>
        <v>486905.900562389</v>
      </c>
    </row>
    <row r="30" spans="1:9" x14ac:dyDescent="0.3">
      <c r="A30">
        <f t="shared" si="3"/>
        <v>56</v>
      </c>
      <c r="B30" s="46">
        <v>12481.655774164399</v>
      </c>
      <c r="C30" s="41">
        <f>VLOOKUP($A30,New_AssetMix_Individual!$A$3:$D$43,3,0)</f>
        <v>0.36920098739286999</v>
      </c>
      <c r="D30" s="41">
        <f t="shared" si="0"/>
        <v>0.63079901260713001</v>
      </c>
      <c r="E30" s="46">
        <f t="shared" si="1"/>
        <v>4608.2396361194133</v>
      </c>
      <c r="F30" s="46">
        <f t="shared" si="2"/>
        <v>7873.4161380449859</v>
      </c>
      <c r="H30" s="46">
        <f>E30*Number_Participants!$H30</f>
        <v>306118.77582793246</v>
      </c>
      <c r="I30" s="46">
        <f>F30*Number_Participants!$H30</f>
        <v>523019.78631298838</v>
      </c>
    </row>
    <row r="31" spans="1:9" x14ac:dyDescent="0.3">
      <c r="A31">
        <f t="shared" si="3"/>
        <v>57</v>
      </c>
      <c r="B31" s="46">
        <v>13171.6221134726</v>
      </c>
      <c r="C31" s="41">
        <f>VLOOKUP($A31,New_AssetMix_Individual!$A$3:$D$43,3,0)</f>
        <v>0.35984306098983898</v>
      </c>
      <c r="D31" s="41">
        <f t="shared" si="0"/>
        <v>0.64015693901016102</v>
      </c>
      <c r="E31" s="46">
        <f t="shared" si="1"/>
        <v>4739.7168195134327</v>
      </c>
      <c r="F31" s="46">
        <f t="shared" si="2"/>
        <v>8431.9052939591675</v>
      </c>
      <c r="H31" s="46">
        <f>E31*Number_Participants!$H31</f>
        <v>314852.61729624949</v>
      </c>
      <c r="I31" s="46">
        <f>F31*Number_Participants!$H31</f>
        <v>560119.42309871619</v>
      </c>
    </row>
    <row r="32" spans="1:9" x14ac:dyDescent="0.3">
      <c r="A32">
        <f t="shared" si="3"/>
        <v>58</v>
      </c>
      <c r="B32" s="46">
        <v>13885.871907788</v>
      </c>
      <c r="C32" s="41">
        <f>VLOOKUP($A32,New_AssetMix_Individual!$A$3:$D$43,3,0)</f>
        <v>0.35147467999909598</v>
      </c>
      <c r="D32" s="41">
        <f t="shared" si="0"/>
        <v>0.64852532000090402</v>
      </c>
      <c r="E32" s="46">
        <f t="shared" si="1"/>
        <v>4880.5323852982237</v>
      </c>
      <c r="F32" s="46">
        <f t="shared" si="2"/>
        <v>9005.3395224897758</v>
      </c>
      <c r="H32" s="46">
        <f>E32*Number_Participants!$H32</f>
        <v>324206.79416623915</v>
      </c>
      <c r="I32" s="46">
        <f>F32*Number_Participants!$H32</f>
        <v>598211.83970824943</v>
      </c>
    </row>
    <row r="33" spans="1:9" x14ac:dyDescent="0.3">
      <c r="A33">
        <f t="shared" si="3"/>
        <v>59</v>
      </c>
      <c r="B33" s="46">
        <v>14619.0308977041</v>
      </c>
      <c r="C33" s="41">
        <f>VLOOKUP($A33,New_AssetMix_Individual!$A$3:$D$43,3,0)</f>
        <v>0.33319298566091099</v>
      </c>
      <c r="D33" s="41">
        <f t="shared" si="0"/>
        <v>0.66680701433908895</v>
      </c>
      <c r="E33" s="46">
        <f t="shared" si="1"/>
        <v>4870.9585522751368</v>
      </c>
      <c r="F33" s="46">
        <f t="shared" si="2"/>
        <v>9748.0723454289619</v>
      </c>
      <c r="H33" s="46">
        <f>E33*Number_Participants!$H33</f>
        <v>323570.81811541982</v>
      </c>
      <c r="I33" s="46">
        <f>F33*Number_Participants!$H33</f>
        <v>647550.52008920966</v>
      </c>
    </row>
    <row r="34" spans="1:9" x14ac:dyDescent="0.3">
      <c r="A34">
        <f t="shared" si="3"/>
        <v>60</v>
      </c>
      <c r="B34" s="46">
        <v>15367.9865033894</v>
      </c>
      <c r="C34" s="41">
        <f>VLOOKUP($A34,New_AssetMix_Individual!$A$3:$D$43,3,0)</f>
        <v>0.31669440076813599</v>
      </c>
      <c r="D34" s="41">
        <f t="shared" si="0"/>
        <v>0.68330559923186396</v>
      </c>
      <c r="E34" s="46">
        <f t="shared" si="1"/>
        <v>4866.9552767037076</v>
      </c>
      <c r="F34" s="46">
        <f t="shared" si="2"/>
        <v>10501.031226685693</v>
      </c>
      <c r="H34" s="46">
        <f>E34*Number_Participants!$H34</f>
        <v>323304.88623817486</v>
      </c>
      <c r="I34" s="46">
        <f>F34*Number_Participants!$H34</f>
        <v>697568.50291554956</v>
      </c>
    </row>
    <row r="35" spans="1:9" x14ac:dyDescent="0.3">
      <c r="A35">
        <f t="shared" si="3"/>
        <v>61</v>
      </c>
      <c r="B35" s="46">
        <v>16132.051709887201</v>
      </c>
      <c r="C35" s="41">
        <f>VLOOKUP($A35,New_AssetMix_Individual!$A$3:$D$43,3,0)</f>
        <v>0.30178780659323501</v>
      </c>
      <c r="D35" s="41">
        <f t="shared" si="0"/>
        <v>0.69821219340676499</v>
      </c>
      <c r="E35" s="46">
        <f t="shared" si="1"/>
        <v>4868.4565013755046</v>
      </c>
      <c r="F35" s="46">
        <f t="shared" si="2"/>
        <v>11263.595208511695</v>
      </c>
      <c r="H35" s="46">
        <f>E35*Number_Participants!$H35</f>
        <v>323404.61044851568</v>
      </c>
      <c r="I35" s="46">
        <f>F35*Number_Participants!$H35</f>
        <v>748224.53885113401</v>
      </c>
    </row>
    <row r="36" spans="1:9" x14ac:dyDescent="0.3">
      <c r="A36">
        <f t="shared" si="3"/>
        <v>62</v>
      </c>
      <c r="B36" s="46">
        <v>16923.414425186002</v>
      </c>
      <c r="C36" s="41">
        <f>VLOOKUP($A36,New_AssetMix_Individual!$A$3:$D$43,3,0)</f>
        <v>0.28825585976202101</v>
      </c>
      <c r="D36" s="41">
        <f t="shared" si="0"/>
        <v>0.71174414023797894</v>
      </c>
      <c r="E36" s="46">
        <f t="shared" si="1"/>
        <v>4878.2733752409795</v>
      </c>
      <c r="F36" s="46">
        <f t="shared" si="2"/>
        <v>12045.141049945021</v>
      </c>
      <c r="H36" s="46">
        <f>E36*Number_Participants!$H36</f>
        <v>324056.73135529365</v>
      </c>
      <c r="I36" s="46">
        <f>F36*Number_Participants!$H36</f>
        <v>800141.51260349073</v>
      </c>
    </row>
    <row r="37" spans="1:9" x14ac:dyDescent="0.3">
      <c r="A37">
        <f t="shared" si="3"/>
        <v>63</v>
      </c>
      <c r="B37" s="46">
        <v>17724.424108605501</v>
      </c>
      <c r="C37" s="41">
        <f>VLOOKUP($A37,New_AssetMix_Individual!$A$3:$D$43,3,0)</f>
        <v>0.27594108175446003</v>
      </c>
      <c r="D37" s="41">
        <f t="shared" si="0"/>
        <v>0.72405891824553992</v>
      </c>
      <c r="E37" s="46">
        <f t="shared" si="1"/>
        <v>4890.8967620034327</v>
      </c>
      <c r="F37" s="46">
        <f t="shared" si="2"/>
        <v>12833.527346602066</v>
      </c>
      <c r="H37" s="46">
        <f>E37*Number_Participants!$H37</f>
        <v>324895.28490451374</v>
      </c>
      <c r="I37" s="46">
        <f>F37*Number_Participants!$H37</f>
        <v>852512.8880242802</v>
      </c>
    </row>
    <row r="38" spans="1:9" x14ac:dyDescent="0.3">
      <c r="A38">
        <f t="shared" si="3"/>
        <v>64</v>
      </c>
      <c r="B38" s="46">
        <v>18556.732478412399</v>
      </c>
      <c r="C38" s="41">
        <f>VLOOKUP($A38,New_AssetMix_Individual!$A$3:$D$43,3,0)</f>
        <v>0.26469647218878101</v>
      </c>
      <c r="D38" s="41">
        <f t="shared" si="0"/>
        <v>0.73530352781121899</v>
      </c>
      <c r="E38" s="46">
        <f t="shared" si="1"/>
        <v>4911.9016223867366</v>
      </c>
      <c r="F38" s="46">
        <f t="shared" si="2"/>
        <v>13644.830856025663</v>
      </c>
      <c r="H38" s="46">
        <f>E38*Number_Participants!$H38</f>
        <v>326290.6077728332</v>
      </c>
      <c r="I38" s="46">
        <f>F38*Number_Participants!$H38</f>
        <v>906406.62115027616</v>
      </c>
    </row>
    <row r="39" spans="1:9" x14ac:dyDescent="0.3">
      <c r="A39">
        <f t="shared" si="3"/>
        <v>65</v>
      </c>
      <c r="B39" s="46">
        <v>19413.955366615901</v>
      </c>
      <c r="C39" s="41">
        <f>VLOOKUP($A39,New_AssetMix_Individual!$A$3:$D$43,3,0)</f>
        <v>0.25439953259049503</v>
      </c>
      <c r="D39" s="41">
        <f t="shared" si="0"/>
        <v>0.74560046740950492</v>
      </c>
      <c r="E39" s="46">
        <f t="shared" si="1"/>
        <v>4938.9011709998176</v>
      </c>
      <c r="F39" s="46">
        <f t="shared" si="2"/>
        <v>14475.054195616081</v>
      </c>
      <c r="H39" s="46">
        <f>E39*Number_Participants!$H39</f>
        <v>328084.14921641647</v>
      </c>
      <c r="I39" s="46">
        <f>F39*Number_Participants!$H39</f>
        <v>961557.17156592547</v>
      </c>
    </row>
    <row r="40" spans="1:9" x14ac:dyDescent="0.3">
      <c r="A40">
        <f t="shared" si="3"/>
        <v>66</v>
      </c>
      <c r="B40" s="46">
        <v>20286.820516552099</v>
      </c>
      <c r="C40" s="41">
        <f>VLOOKUP($A40,New_AssetMix_Individual!$A$3:$D$43,3,0)</f>
        <v>0.244940096464173</v>
      </c>
      <c r="D40" s="41">
        <f t="shared" si="0"/>
        <v>0.75505990353582697</v>
      </c>
      <c r="E40" s="46">
        <f t="shared" si="1"/>
        <v>4969.0557742756355</v>
      </c>
      <c r="F40" s="46">
        <f t="shared" si="2"/>
        <v>15317.764742276464</v>
      </c>
      <c r="H40" s="46">
        <f>E40*Number_Participants!$H40</f>
        <v>330087.27643402439</v>
      </c>
      <c r="I40" s="46">
        <f>F40*Number_Participants!$H40</f>
        <v>1017537.2293083651</v>
      </c>
    </row>
    <row r="41" spans="1:9" x14ac:dyDescent="0.3">
      <c r="A41">
        <f t="shared" si="3"/>
        <v>67</v>
      </c>
      <c r="B41" s="46">
        <v>21184.472452338599</v>
      </c>
      <c r="C41" s="41">
        <f>VLOOKUP($A41,New_AssetMix_Individual!$A$3:$D$43,3,0)</f>
        <v>0.236227816726402</v>
      </c>
      <c r="D41" s="41">
        <f t="shared" si="0"/>
        <v>0.76377218327359797</v>
      </c>
      <c r="E41" s="46">
        <f t="shared" si="1"/>
        <v>5004.3616759165543</v>
      </c>
      <c r="F41" s="46">
        <f t="shared" si="2"/>
        <v>16180.110776422045</v>
      </c>
      <c r="H41" s="46">
        <f>E41*Number_Participants!$H41</f>
        <v>332432.59704302828</v>
      </c>
      <c r="I41" s="46">
        <f>F41*Number_Participants!$H41</f>
        <v>1074821.6444337501</v>
      </c>
    </row>
    <row r="42" spans="1:9" x14ac:dyDescent="0.3">
      <c r="A42">
        <f t="shared" si="3"/>
        <v>68</v>
      </c>
      <c r="B42" s="46">
        <v>22099.051943214101</v>
      </c>
      <c r="C42" s="41">
        <f>VLOOKUP($A42,New_AssetMix_Individual!$A$3:$D$43,3,0)</f>
        <v>0.22818230788475799</v>
      </c>
      <c r="D42" s="41">
        <f t="shared" si="0"/>
        <v>0.77181769211524198</v>
      </c>
      <c r="E42" s="46">
        <f t="shared" si="1"/>
        <v>5042.6126744677395</v>
      </c>
      <c r="F42" s="46">
        <f t="shared" si="2"/>
        <v>17056.439268746362</v>
      </c>
      <c r="H42" s="46">
        <f>E42*Number_Participants!$H42</f>
        <v>334973.55623249983</v>
      </c>
      <c r="I42" s="46">
        <f>F42*Number_Participants!$H42</f>
        <v>1133034.8942810083</v>
      </c>
    </row>
    <row r="43" spans="1:9" x14ac:dyDescent="0.3">
      <c r="A43">
        <f t="shared" ref="A43:A61" si="4">A42+1</f>
        <v>69</v>
      </c>
      <c r="B43" s="47">
        <f>$B$42*(($A$61-A43+1)/20)</f>
        <v>20994.099346053394</v>
      </c>
      <c r="C43" s="42">
        <f>C42</f>
        <v>0.22818230788475799</v>
      </c>
      <c r="D43" s="42">
        <f>D42</f>
        <v>0.77181769211524198</v>
      </c>
      <c r="E43" s="46">
        <f t="shared" si="1"/>
        <v>4790.4820407443522</v>
      </c>
      <c r="F43" s="46">
        <f t="shared" si="2"/>
        <v>16203.617305309041</v>
      </c>
      <c r="H43" s="46">
        <f>E43*Number_Participants!$H43</f>
        <v>1516985.9795690449</v>
      </c>
      <c r="I43" s="46">
        <f>F43*Number_Participants!$H43</f>
        <v>5131145.48001453</v>
      </c>
    </row>
    <row r="44" spans="1:9" x14ac:dyDescent="0.3">
      <c r="A44">
        <f t="shared" si="4"/>
        <v>70</v>
      </c>
      <c r="B44" s="47">
        <f t="shared" ref="B44:B61" si="5">$B$42*(($A$61-A44+1)/20)</f>
        <v>19889.14674889269</v>
      </c>
      <c r="C44" s="42">
        <f t="shared" ref="C44:C61" si="6">C43</f>
        <v>0.22818230788475799</v>
      </c>
      <c r="D44" s="42">
        <f t="shared" ref="D44:D61" si="7">D43</f>
        <v>0.77181769211524198</v>
      </c>
      <c r="E44" s="46">
        <f t="shared" ref="E44:E61" si="8">C44*$B44</f>
        <v>4538.3514070209649</v>
      </c>
      <c r="F44" s="46">
        <f t="shared" ref="F44:F61" si="9">D44*$B44</f>
        <v>15350.795341871724</v>
      </c>
      <c r="H44" s="46">
        <f>E44*Number_Participants!$H44</f>
        <v>1437144.6122233057</v>
      </c>
      <c r="I44" s="46">
        <f>F44*Number_Participants!$H44</f>
        <v>4861085.1915927129</v>
      </c>
    </row>
    <row r="45" spans="1:9" x14ac:dyDescent="0.3">
      <c r="A45">
        <f t="shared" si="4"/>
        <v>71</v>
      </c>
      <c r="B45" s="47">
        <f t="shared" si="5"/>
        <v>18784.194151731986</v>
      </c>
      <c r="C45" s="42">
        <f t="shared" si="6"/>
        <v>0.22818230788475799</v>
      </c>
      <c r="D45" s="42">
        <f t="shared" si="7"/>
        <v>0.77181769211524198</v>
      </c>
      <c r="E45" s="46">
        <f t="shared" si="8"/>
        <v>4286.2207732975785</v>
      </c>
      <c r="F45" s="46">
        <f t="shared" si="9"/>
        <v>14497.973378434408</v>
      </c>
      <c r="H45" s="46">
        <f>E45*Number_Participants!$H45</f>
        <v>1357303.2448775666</v>
      </c>
      <c r="I45" s="46">
        <f>F45*Number_Participants!$H45</f>
        <v>4591024.9031708958</v>
      </c>
    </row>
    <row r="46" spans="1:9" x14ac:dyDescent="0.3">
      <c r="A46">
        <f t="shared" si="4"/>
        <v>72</v>
      </c>
      <c r="B46" s="47">
        <f t="shared" si="5"/>
        <v>17679.241554571283</v>
      </c>
      <c r="C46" s="42">
        <f t="shared" si="6"/>
        <v>0.22818230788475799</v>
      </c>
      <c r="D46" s="42">
        <f t="shared" si="7"/>
        <v>0.77181769211524198</v>
      </c>
      <c r="E46" s="46">
        <f t="shared" si="8"/>
        <v>4034.0901395741921</v>
      </c>
      <c r="F46" s="46">
        <f t="shared" si="9"/>
        <v>13645.15141499709</v>
      </c>
      <c r="H46" s="46">
        <f>E46*Number_Participants!$H46</f>
        <v>1277461.8775318277</v>
      </c>
      <c r="I46" s="46">
        <f>F46*Number_Participants!$H46</f>
        <v>4320964.6147490786</v>
      </c>
    </row>
    <row r="47" spans="1:9" x14ac:dyDescent="0.3">
      <c r="A47">
        <f t="shared" si="4"/>
        <v>73</v>
      </c>
      <c r="B47" s="47">
        <f t="shared" si="5"/>
        <v>16574.288957410576</v>
      </c>
      <c r="C47" s="42">
        <f t="shared" si="6"/>
        <v>0.22818230788475799</v>
      </c>
      <c r="D47" s="42">
        <f t="shared" si="7"/>
        <v>0.77181769211524198</v>
      </c>
      <c r="E47" s="46">
        <f t="shared" si="8"/>
        <v>3781.9595058508044</v>
      </c>
      <c r="F47" s="46">
        <f t="shared" si="9"/>
        <v>12792.32945155977</v>
      </c>
      <c r="H47" s="46">
        <f>E47*Number_Participants!$H47</f>
        <v>1197620.510186088</v>
      </c>
      <c r="I47" s="46">
        <f>F47*Number_Participants!$H47</f>
        <v>4050904.3263272606</v>
      </c>
    </row>
    <row r="48" spans="1:9" x14ac:dyDescent="0.3">
      <c r="A48">
        <f t="shared" si="4"/>
        <v>74</v>
      </c>
      <c r="B48" s="47">
        <f t="shared" si="5"/>
        <v>15469.33636024987</v>
      </c>
      <c r="C48" s="42">
        <f t="shared" si="6"/>
        <v>0.22818230788475799</v>
      </c>
      <c r="D48" s="42">
        <f t="shared" si="7"/>
        <v>0.77181769211524198</v>
      </c>
      <c r="E48" s="46">
        <f t="shared" si="8"/>
        <v>3529.8288721274175</v>
      </c>
      <c r="F48" s="46">
        <f t="shared" si="9"/>
        <v>11939.507488122452</v>
      </c>
      <c r="H48" s="46">
        <f>E48*Number_Participants!$H48</f>
        <v>1117779.1428403489</v>
      </c>
      <c r="I48" s="46">
        <f>F48*Number_Participants!$H48</f>
        <v>3780844.0379054435</v>
      </c>
    </row>
    <row r="49" spans="1:9" x14ac:dyDescent="0.3">
      <c r="A49">
        <f t="shared" si="4"/>
        <v>75</v>
      </c>
      <c r="B49" s="47">
        <f t="shared" si="5"/>
        <v>14364.383763089167</v>
      </c>
      <c r="C49" s="42">
        <f t="shared" si="6"/>
        <v>0.22818230788475799</v>
      </c>
      <c r="D49" s="42">
        <f t="shared" si="7"/>
        <v>0.77181769211524198</v>
      </c>
      <c r="E49" s="46">
        <f t="shared" si="8"/>
        <v>3277.6982384040307</v>
      </c>
      <c r="F49" s="46">
        <f t="shared" si="9"/>
        <v>11086.685524685136</v>
      </c>
      <c r="H49" s="46">
        <f>E49*Number_Participants!$H49</f>
        <v>471484.28506273363</v>
      </c>
      <c r="I49" s="46">
        <f>F49*Number_Participants!$H49</f>
        <v>1594777.0716277848</v>
      </c>
    </row>
    <row r="50" spans="1:9" x14ac:dyDescent="0.3">
      <c r="A50">
        <f t="shared" si="4"/>
        <v>76</v>
      </c>
      <c r="B50" s="47">
        <f t="shared" si="5"/>
        <v>13259.431165928459</v>
      </c>
      <c r="C50" s="42">
        <f t="shared" si="6"/>
        <v>0.22818230788475799</v>
      </c>
      <c r="D50" s="42">
        <f t="shared" si="7"/>
        <v>0.77181769211524198</v>
      </c>
      <c r="E50" s="46">
        <f t="shared" si="8"/>
        <v>3025.5676046806434</v>
      </c>
      <c r="F50" s="46">
        <f t="shared" si="9"/>
        <v>10233.863561247816</v>
      </c>
      <c r="H50" s="46">
        <f>E50*Number_Participants!$H50</f>
        <v>435216.26313483098</v>
      </c>
      <c r="I50" s="46">
        <f>F50*Number_Participants!$H50</f>
        <v>1472101.9122718011</v>
      </c>
    </row>
    <row r="51" spans="1:9" x14ac:dyDescent="0.3">
      <c r="A51">
        <f t="shared" si="4"/>
        <v>77</v>
      </c>
      <c r="B51" s="47">
        <f t="shared" si="5"/>
        <v>12154.478568767756</v>
      </c>
      <c r="C51" s="42">
        <f t="shared" si="6"/>
        <v>0.22818230788475799</v>
      </c>
      <c r="D51" s="42">
        <f t="shared" si="7"/>
        <v>0.77181769211524198</v>
      </c>
      <c r="E51" s="46">
        <f t="shared" si="8"/>
        <v>2773.4369709572566</v>
      </c>
      <c r="F51" s="46">
        <f t="shared" si="9"/>
        <v>9381.0415978104993</v>
      </c>
      <c r="H51" s="46">
        <f>E51*Number_Participants!$H51</f>
        <v>398948.24120692845</v>
      </c>
      <c r="I51" s="46">
        <f>F51*Number_Participants!$H51</f>
        <v>1349426.752915818</v>
      </c>
    </row>
    <row r="52" spans="1:9" x14ac:dyDescent="0.3">
      <c r="A52">
        <f t="shared" si="4"/>
        <v>78</v>
      </c>
      <c r="B52" s="47">
        <f t="shared" si="5"/>
        <v>11049.52597160705</v>
      </c>
      <c r="C52" s="42">
        <f t="shared" si="6"/>
        <v>0.22818230788475799</v>
      </c>
      <c r="D52" s="42">
        <f t="shared" si="7"/>
        <v>0.77181769211524198</v>
      </c>
      <c r="E52" s="46">
        <f t="shared" si="8"/>
        <v>2521.3063372338697</v>
      </c>
      <c r="F52" s="46">
        <f t="shared" si="9"/>
        <v>8528.2196343731812</v>
      </c>
      <c r="H52" s="46">
        <f>E52*Number_Participants!$H52</f>
        <v>362680.21927902586</v>
      </c>
      <c r="I52" s="46">
        <f>F52*Number_Participants!$H52</f>
        <v>1226751.5935598344</v>
      </c>
    </row>
    <row r="53" spans="1:9" x14ac:dyDescent="0.3">
      <c r="A53">
        <f t="shared" si="4"/>
        <v>79</v>
      </c>
      <c r="B53" s="47">
        <f t="shared" si="5"/>
        <v>9944.573374446345</v>
      </c>
      <c r="C53" s="42">
        <f t="shared" si="6"/>
        <v>0.22818230788475799</v>
      </c>
      <c r="D53" s="42">
        <f t="shared" si="7"/>
        <v>0.77181769211524198</v>
      </c>
      <c r="E53" s="46">
        <f t="shared" si="8"/>
        <v>2269.1757035104824</v>
      </c>
      <c r="F53" s="46">
        <f t="shared" si="9"/>
        <v>7675.3976709358622</v>
      </c>
      <c r="H53" s="46">
        <f>E53*Number_Participants!$H53</f>
        <v>326412.19735112321</v>
      </c>
      <c r="I53" s="46">
        <f>F53*Number_Participants!$H53</f>
        <v>1104076.4342038508</v>
      </c>
    </row>
    <row r="54" spans="1:9" x14ac:dyDescent="0.3">
      <c r="A54">
        <f t="shared" si="4"/>
        <v>80</v>
      </c>
      <c r="B54" s="47">
        <f t="shared" si="5"/>
        <v>8839.6207772856415</v>
      </c>
      <c r="C54" s="42">
        <f t="shared" si="6"/>
        <v>0.22818230788475799</v>
      </c>
      <c r="D54" s="42">
        <f t="shared" si="7"/>
        <v>0.77181769211524198</v>
      </c>
      <c r="E54" s="46">
        <f t="shared" si="8"/>
        <v>2017.0450697870961</v>
      </c>
      <c r="F54" s="46">
        <f t="shared" si="9"/>
        <v>6822.5757074985449</v>
      </c>
      <c r="H54" s="46">
        <f>E54*Number_Participants!$H54</f>
        <v>290144.17542322073</v>
      </c>
      <c r="I54" s="46">
        <f>F54*Number_Participants!$H54</f>
        <v>981401.27484786755</v>
      </c>
    </row>
    <row r="55" spans="1:9" x14ac:dyDescent="0.3">
      <c r="A55">
        <f t="shared" si="4"/>
        <v>81</v>
      </c>
      <c r="B55" s="47">
        <f t="shared" si="5"/>
        <v>7734.6681801249351</v>
      </c>
      <c r="C55" s="42">
        <f t="shared" si="6"/>
        <v>0.22818230788475799</v>
      </c>
      <c r="D55" s="42">
        <f t="shared" si="7"/>
        <v>0.77181769211524198</v>
      </c>
      <c r="E55" s="46">
        <f t="shared" si="8"/>
        <v>1764.9144360637088</v>
      </c>
      <c r="F55" s="46">
        <f t="shared" si="9"/>
        <v>5969.7537440612259</v>
      </c>
      <c r="H55" s="46">
        <f>E55*Number_Participants!$H55</f>
        <v>253876.15349531808</v>
      </c>
      <c r="I55" s="46">
        <f>F55*Number_Participants!$H55</f>
        <v>858726.11549188395</v>
      </c>
    </row>
    <row r="56" spans="1:9" x14ac:dyDescent="0.3">
      <c r="A56">
        <f t="shared" si="4"/>
        <v>82</v>
      </c>
      <c r="B56" s="47">
        <f t="shared" si="5"/>
        <v>6629.7155829642297</v>
      </c>
      <c r="C56" s="42">
        <f t="shared" si="6"/>
        <v>0.22818230788475799</v>
      </c>
      <c r="D56" s="42">
        <f t="shared" si="7"/>
        <v>0.77181769211524198</v>
      </c>
      <c r="E56" s="46">
        <f t="shared" si="8"/>
        <v>1512.7838023403217</v>
      </c>
      <c r="F56" s="46">
        <f t="shared" si="9"/>
        <v>5116.9317806239078</v>
      </c>
      <c r="H56" s="46">
        <f>E56*Number_Participants!$H56</f>
        <v>217608.13156741549</v>
      </c>
      <c r="I56" s="46">
        <f>F56*Number_Participants!$H56</f>
        <v>736050.95613590057</v>
      </c>
    </row>
    <row r="57" spans="1:9" x14ac:dyDescent="0.3">
      <c r="A57">
        <f t="shared" si="4"/>
        <v>83</v>
      </c>
      <c r="B57" s="47">
        <f t="shared" si="5"/>
        <v>5524.7629858035252</v>
      </c>
      <c r="C57" s="42">
        <f t="shared" si="6"/>
        <v>0.22818230788475799</v>
      </c>
      <c r="D57" s="42">
        <f t="shared" si="7"/>
        <v>0.77181769211524198</v>
      </c>
      <c r="E57" s="46">
        <f t="shared" si="8"/>
        <v>1260.6531686169349</v>
      </c>
      <c r="F57" s="46">
        <f t="shared" si="9"/>
        <v>4264.1098171865906</v>
      </c>
      <c r="H57" s="46">
        <f>E57*Number_Participants!$H57</f>
        <v>181340.10963951293</v>
      </c>
      <c r="I57" s="46">
        <f>F57*Number_Participants!$H57</f>
        <v>613375.7967799172</v>
      </c>
    </row>
    <row r="58" spans="1:9" x14ac:dyDescent="0.3">
      <c r="A58">
        <f t="shared" si="4"/>
        <v>84</v>
      </c>
      <c r="B58" s="47">
        <f t="shared" si="5"/>
        <v>4419.8103886428207</v>
      </c>
      <c r="C58" s="42">
        <f t="shared" si="6"/>
        <v>0.22818230788475799</v>
      </c>
      <c r="D58" s="42">
        <f t="shared" si="7"/>
        <v>0.77181769211524198</v>
      </c>
      <c r="E58" s="46">
        <f t="shared" si="8"/>
        <v>1008.522534893548</v>
      </c>
      <c r="F58" s="46">
        <f t="shared" si="9"/>
        <v>3411.2878537492725</v>
      </c>
      <c r="H58" s="46">
        <f>E58*Number_Participants!$H58</f>
        <v>145072.08771161037</v>
      </c>
      <c r="I58" s="46">
        <f>F58*Number_Participants!$H58</f>
        <v>490700.63742393377</v>
      </c>
    </row>
    <row r="59" spans="1:9" x14ac:dyDescent="0.3">
      <c r="A59">
        <f t="shared" si="4"/>
        <v>85</v>
      </c>
      <c r="B59" s="47">
        <f t="shared" si="5"/>
        <v>3314.8577914821149</v>
      </c>
      <c r="C59" s="42">
        <f t="shared" si="6"/>
        <v>0.22818230788475799</v>
      </c>
      <c r="D59" s="42">
        <f t="shared" si="7"/>
        <v>0.77181769211524198</v>
      </c>
      <c r="E59" s="46">
        <f t="shared" si="8"/>
        <v>756.39190117016085</v>
      </c>
      <c r="F59" s="46">
        <f t="shared" si="9"/>
        <v>2558.4658903119539</v>
      </c>
      <c r="H59" s="46">
        <f>E59*Number_Participants!$H59</f>
        <v>108804.06578370775</v>
      </c>
      <c r="I59" s="46">
        <f>F59*Number_Participants!$H59</f>
        <v>368025.47806795029</v>
      </c>
    </row>
    <row r="60" spans="1:9" x14ac:dyDescent="0.3">
      <c r="A60">
        <f t="shared" si="4"/>
        <v>86</v>
      </c>
      <c r="B60" s="47">
        <f t="shared" si="5"/>
        <v>2209.9051943214104</v>
      </c>
      <c r="C60" s="42">
        <f t="shared" si="6"/>
        <v>0.22818230788475799</v>
      </c>
      <c r="D60" s="42">
        <f t="shared" si="7"/>
        <v>0.77181769211524198</v>
      </c>
      <c r="E60" s="46">
        <f t="shared" si="8"/>
        <v>504.26126744677401</v>
      </c>
      <c r="F60" s="46">
        <f t="shared" si="9"/>
        <v>1705.6439268746362</v>
      </c>
      <c r="H60" s="46">
        <f>E60*Number_Participants!$H60</f>
        <v>72536.043855805183</v>
      </c>
      <c r="I60" s="46">
        <f>F60*Number_Participants!$H60</f>
        <v>245350.31871196689</v>
      </c>
    </row>
    <row r="61" spans="1:9" x14ac:dyDescent="0.3">
      <c r="A61">
        <f t="shared" si="4"/>
        <v>87</v>
      </c>
      <c r="B61" s="47">
        <f t="shared" si="5"/>
        <v>1104.9525971607052</v>
      </c>
      <c r="C61" s="42">
        <f t="shared" si="6"/>
        <v>0.22818230788475799</v>
      </c>
      <c r="D61" s="42">
        <f t="shared" si="7"/>
        <v>0.77181769211524198</v>
      </c>
      <c r="E61" s="46">
        <f t="shared" si="8"/>
        <v>252.13063372338701</v>
      </c>
      <c r="F61" s="46">
        <f t="shared" si="9"/>
        <v>852.82196343731812</v>
      </c>
      <c r="H61" s="46">
        <f>E61*Number_Participants!$H61</f>
        <v>36268.021927902591</v>
      </c>
      <c r="I61" s="46">
        <f>F61*Number_Participants!$H61</f>
        <v>122675.15935598344</v>
      </c>
    </row>
  </sheetData>
  <dataConsolidate/>
  <pageMargins left="0.7" right="0.7" top="0.75" bottom="0.75" header="0.3" footer="0.3"/>
  <headerFooter>
    <oddFooter>&amp;C_x000D_&amp;1#&amp;"Calibri"&amp;10&amp;K000000 Confidential - External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5BFE-C083-461B-903B-86A00424E9EE}">
  <dimension ref="A1:N16"/>
  <sheetViews>
    <sheetView zoomScale="85" zoomScaleNormal="85" workbookViewId="0">
      <selection activeCell="L21" sqref="L21"/>
    </sheetView>
  </sheetViews>
  <sheetFormatPr defaultRowHeight="14.4" x14ac:dyDescent="0.3"/>
  <sheetData>
    <row r="1" spans="1:14" ht="18" x14ac:dyDescent="0.35">
      <c r="A1" s="38" t="s">
        <v>34</v>
      </c>
      <c r="N1" s="38" t="s">
        <v>43</v>
      </c>
    </row>
    <row r="16" spans="1:14" ht="18" x14ac:dyDescent="0.35">
      <c r="A16" s="38" t="s">
        <v>36</v>
      </c>
    </row>
  </sheetData>
  <pageMargins left="0.7" right="0.7" top="0.75" bottom="0.75" header="0.3" footer="0.3"/>
  <headerFooter>
    <oddFooter>&amp;C_x000D_&amp;1#&amp;"Calibri"&amp;10&amp;K000000 Confidential - External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Number_Participants</vt:lpstr>
      <vt:lpstr>Current_AssetMix</vt:lpstr>
      <vt:lpstr>New_AssetMix_Individual</vt:lpstr>
      <vt:lpstr>New_AssetMix_Total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Hebben S.J.M. (Steef)</dc:creator>
  <cp:lastModifiedBy>Ewoud Vos</cp:lastModifiedBy>
  <dcterms:created xsi:type="dcterms:W3CDTF">2024-12-08T12:58:19Z</dcterms:created>
  <dcterms:modified xsi:type="dcterms:W3CDTF">2024-12-11T13:51:25Z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de6eb0-f231-4352-b84f-ca8bafdf8cac_Enabled">
    <vt:lpwstr>true</vt:lpwstr>
  </property>
  <property fmtid="{D5CDD505-2E9C-101B-9397-08002B2CF9AE}" pid="3" name="MSIP_Label_16de6eb0-f231-4352-b84f-ca8bafdf8cac_SetDate">
    <vt:lpwstr>2024-12-11T13:51:25Z</vt:lpwstr>
  </property>
  <property fmtid="{D5CDD505-2E9C-101B-9397-08002B2CF9AE}" pid="4" name="MSIP_Label_16de6eb0-f231-4352-b84f-ca8bafdf8cac_Method">
    <vt:lpwstr>Standard</vt:lpwstr>
  </property>
  <property fmtid="{D5CDD505-2E9C-101B-9397-08002B2CF9AE}" pid="5" name="MSIP_Label_16de6eb0-f231-4352-b84f-ca8bafdf8cac_Name">
    <vt:lpwstr>LBL-NLRED-Confidential-External</vt:lpwstr>
  </property>
  <property fmtid="{D5CDD505-2E9C-101B-9397-08002B2CF9AE}" pid="6" name="MSIP_Label_16de6eb0-f231-4352-b84f-ca8bafdf8cac_SiteId">
    <vt:lpwstr>3fe99b51-e7b8-4586-ac15-d51c0df4d4a4</vt:lpwstr>
  </property>
  <property fmtid="{D5CDD505-2E9C-101B-9397-08002B2CF9AE}" pid="7" name="MSIP_Label_16de6eb0-f231-4352-b84f-ca8bafdf8cac_ActionId">
    <vt:lpwstr>9599cc67-4468-4559-8052-05f00dbddf09</vt:lpwstr>
  </property>
  <property fmtid="{D5CDD505-2E9C-101B-9397-08002B2CF9AE}" pid="8" name="MSIP_Label_16de6eb0-f231-4352-b84f-ca8bafdf8cac_ContentBits">
    <vt:lpwstr>2</vt:lpwstr>
  </property>
</Properties>
</file>