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y_labs_java\teorver\hw2\"/>
    </mc:Choice>
  </mc:AlternateContent>
  <xr:revisionPtr revIDLastSave="0" documentId="13_ncr:1_{4D5A189D-778C-4AE0-8483-092B00CC51F6}" xr6:coauthVersionLast="47" xr6:coauthVersionMax="47" xr10:uidLastSave="{00000000-0000-0000-0000-000000000000}"/>
  <bookViews>
    <workbookView xWindow="-120" yWindow="-120" windowWidth="29040" windowHeight="16440" xr2:uid="{EDBF66BC-D9C8-4F14-AEB7-68ACE60CF0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6" i="1" l="1"/>
  <c r="R106" i="1"/>
  <c r="J29" i="1"/>
  <c r="J30" i="1" s="1"/>
  <c r="J31" i="1" s="1"/>
  <c r="J32" i="1" s="1"/>
  <c r="J33" i="1" s="1"/>
  <c r="J34" i="1" s="1"/>
  <c r="J35" i="1" s="1"/>
  <c r="J28" i="1"/>
  <c r="J27" i="1"/>
  <c r="J26" i="1"/>
  <c r="O78" i="1"/>
  <c r="N72" i="1"/>
  <c r="N61" i="1"/>
  <c r="C65" i="1"/>
  <c r="C54" i="1"/>
  <c r="C27" i="1"/>
  <c r="C29" i="1" s="1"/>
  <c r="C55" i="1" l="1"/>
  <c r="O27" i="1"/>
  <c r="N28" i="1"/>
  <c r="N46" i="1" s="1"/>
  <c r="O28" i="1"/>
  <c r="P27" i="1"/>
  <c r="P45" i="1" s="1"/>
  <c r="N27" i="1"/>
  <c r="N45" i="1" s="1"/>
  <c r="P28" i="1" l="1"/>
  <c r="P46" i="1" s="1"/>
  <c r="C66" i="1"/>
  <c r="E40" i="1"/>
  <c r="O46" i="1"/>
  <c r="E39" i="1"/>
  <c r="O45" i="1"/>
  <c r="O61" i="1"/>
  <c r="C67" i="1"/>
  <c r="C56" i="1"/>
  <c r="D39" i="1"/>
  <c r="Q27" i="1"/>
  <c r="N62" i="1" l="1"/>
  <c r="Q45" i="1"/>
  <c r="R45" i="1"/>
  <c r="S45" i="1" s="1"/>
  <c r="Q46" i="1"/>
  <c r="R46" i="1"/>
  <c r="S46" i="1" s="1"/>
  <c r="T61" i="1"/>
  <c r="N83" i="1" s="1"/>
  <c r="O62" i="1"/>
  <c r="C68" i="1"/>
  <c r="C57" i="1"/>
  <c r="N30" i="1"/>
  <c r="N48" i="1" s="1"/>
  <c r="P29" i="1"/>
  <c r="P47" i="1" s="1"/>
  <c r="N29" i="1"/>
  <c r="N47" i="1" s="1"/>
  <c r="C39" i="1"/>
  <c r="F39" i="1" s="1"/>
  <c r="D66" i="1" s="1"/>
  <c r="R27" i="1"/>
  <c r="D54" i="1" s="1"/>
  <c r="D40" i="1"/>
  <c r="Q28" i="1"/>
  <c r="O29" i="1"/>
  <c r="N63" i="1" l="1"/>
  <c r="C58" i="1"/>
  <c r="C69" i="1"/>
  <c r="O63" i="1"/>
  <c r="E41" i="1"/>
  <c r="O47" i="1"/>
  <c r="S83" i="1"/>
  <c r="T62" i="1"/>
  <c r="N84" i="1" s="1"/>
  <c r="O30" i="1"/>
  <c r="Q29" i="1"/>
  <c r="D41" i="1"/>
  <c r="R28" i="1"/>
  <c r="D55" i="1" s="1"/>
  <c r="C40" i="1"/>
  <c r="F40" i="1" s="1"/>
  <c r="D67" i="1" s="1"/>
  <c r="P30" i="1"/>
  <c r="P48" i="1" s="1"/>
  <c r="N31" i="1"/>
  <c r="N49" i="1" s="1"/>
  <c r="O31" i="1"/>
  <c r="E43" i="1" l="1"/>
  <c r="O49" i="1"/>
  <c r="Q47" i="1"/>
  <c r="R47" i="1"/>
  <c r="S47" i="1" s="1"/>
  <c r="T63" i="1"/>
  <c r="N85" i="1" s="1"/>
  <c r="C59" i="1"/>
  <c r="C70" i="1"/>
  <c r="O64" i="1"/>
  <c r="N64" i="1"/>
  <c r="E42" i="1"/>
  <c r="O48" i="1"/>
  <c r="S84" i="1"/>
  <c r="Q30" i="1"/>
  <c r="D42" i="1"/>
  <c r="P31" i="1"/>
  <c r="P49" i="1" s="1"/>
  <c r="N32" i="1"/>
  <c r="N50" i="1" s="1"/>
  <c r="O32" i="1"/>
  <c r="R29" i="1"/>
  <c r="D56" i="1" s="1"/>
  <c r="C41" i="1"/>
  <c r="F41" i="1" s="1"/>
  <c r="D68" i="1" s="1"/>
  <c r="E44" i="1" l="1"/>
  <c r="O50" i="1"/>
  <c r="N65" i="1"/>
  <c r="T64" i="1"/>
  <c r="N86" i="1" s="1"/>
  <c r="C71" i="1"/>
  <c r="C60" i="1"/>
  <c r="O65" i="1"/>
  <c r="S85" i="1"/>
  <c r="R48" i="1"/>
  <c r="S48" i="1" s="1"/>
  <c r="Q48" i="1"/>
  <c r="R49" i="1"/>
  <c r="S49" i="1" s="1"/>
  <c r="Q49" i="1"/>
  <c r="Q31" i="1"/>
  <c r="D43" i="1"/>
  <c r="P32" i="1"/>
  <c r="P50" i="1" s="1"/>
  <c r="R30" i="1"/>
  <c r="D57" i="1" s="1"/>
  <c r="C42" i="1"/>
  <c r="F42" i="1" s="1"/>
  <c r="D69" i="1" s="1"/>
  <c r="T65" i="1" l="1"/>
  <c r="N87" i="1" s="1"/>
  <c r="C61" i="1"/>
  <c r="C72" i="1"/>
  <c r="O66" i="1"/>
  <c r="N66" i="1"/>
  <c r="S86" i="1"/>
  <c r="O33" i="1"/>
  <c r="Q50" i="1"/>
  <c r="R50" i="1"/>
  <c r="S50" i="1" s="1"/>
  <c r="N33" i="1"/>
  <c r="N51" i="1" s="1"/>
  <c r="Q32" i="1"/>
  <c r="D44" i="1"/>
  <c r="P33" i="1"/>
  <c r="P51" i="1" s="1"/>
  <c r="N34" i="1"/>
  <c r="N52" i="1" s="1"/>
  <c r="O34" i="1"/>
  <c r="R31" i="1"/>
  <c r="D58" i="1" s="1"/>
  <c r="C43" i="1"/>
  <c r="F43" i="1" s="1"/>
  <c r="D70" i="1" s="1"/>
  <c r="E46" i="1" l="1"/>
  <c r="O52" i="1"/>
  <c r="C73" i="1"/>
  <c r="C62" i="1"/>
  <c r="T66" i="1"/>
  <c r="N88" i="1" s="1"/>
  <c r="N67" i="1"/>
  <c r="S87" i="1"/>
  <c r="E45" i="1"/>
  <c r="O51" i="1"/>
  <c r="Q33" i="1"/>
  <c r="D45" i="1"/>
  <c r="O35" i="1"/>
  <c r="P34" i="1"/>
  <c r="P52" i="1" s="1"/>
  <c r="R32" i="1"/>
  <c r="D59" i="1" s="1"/>
  <c r="C44" i="1"/>
  <c r="F44" i="1" s="1"/>
  <c r="D71" i="1" s="1"/>
  <c r="N35" i="1" l="1"/>
  <c r="N53" i="1" s="1"/>
  <c r="S88" i="1"/>
  <c r="E47" i="1"/>
  <c r="O53" i="1"/>
  <c r="P35" i="1"/>
  <c r="P53" i="1" s="1"/>
  <c r="O67" i="1"/>
  <c r="C74" i="1"/>
  <c r="Q52" i="1"/>
  <c r="R52" i="1"/>
  <c r="S52" i="1" s="1"/>
  <c r="Q51" i="1"/>
  <c r="R51" i="1"/>
  <c r="S51" i="1" s="1"/>
  <c r="Q34" i="1"/>
  <c r="D46" i="1"/>
  <c r="C45" i="1"/>
  <c r="F45" i="1" s="1"/>
  <c r="D72" i="1" s="1"/>
  <c r="R33" i="1"/>
  <c r="D60" i="1" s="1"/>
  <c r="P54" i="1" l="1"/>
  <c r="P36" i="1"/>
  <c r="Q53" i="1"/>
  <c r="Q54" i="1" s="1"/>
  <c r="R53" i="1"/>
  <c r="S53" i="1" s="1"/>
  <c r="S54" i="1" s="1"/>
  <c r="Q35" i="1"/>
  <c r="C47" i="1" s="1"/>
  <c r="D47" i="1"/>
  <c r="T67" i="1"/>
  <c r="N89" i="1" s="1"/>
  <c r="R35" i="1"/>
  <c r="D62" i="1" s="1"/>
  <c r="C46" i="1"/>
  <c r="F46" i="1" s="1"/>
  <c r="R34" i="1"/>
  <c r="D61" i="1" s="1"/>
  <c r="S89" i="1" l="1"/>
  <c r="N90" i="1"/>
  <c r="F47" i="1"/>
  <c r="D74" i="1" s="1"/>
  <c r="D73" i="1"/>
  <c r="M39" i="1" a="1"/>
  <c r="M39" i="1" s="1"/>
  <c r="R99" i="1"/>
  <c r="N99" i="1" l="1"/>
  <c r="Q61" i="1"/>
  <c r="Q62" i="1"/>
  <c r="Q63" i="1"/>
  <c r="Q64" i="1"/>
  <c r="Q65" i="1"/>
  <c r="Q66" i="1"/>
  <c r="M42" i="1" a="1"/>
  <c r="M42" i="1" s="1"/>
  <c r="O42" i="1" l="1"/>
  <c r="S62" i="1" s="1"/>
  <c r="Q42" i="1"/>
  <c r="S42" i="1" s="1"/>
  <c r="P99" i="1" s="1"/>
  <c r="P66" i="1"/>
  <c r="P64" i="1"/>
  <c r="P62" i="1"/>
  <c r="P67" i="1"/>
  <c r="P65" i="1"/>
  <c r="P63" i="1"/>
  <c r="S64" i="1" l="1"/>
  <c r="O75" i="1" s="1"/>
  <c r="Q75" i="1" s="1"/>
  <c r="S61" i="1"/>
  <c r="R62" i="1" s="1"/>
  <c r="N73" i="1" s="1"/>
  <c r="S63" i="1"/>
  <c r="S66" i="1"/>
  <c r="R67" i="1" s="1"/>
  <c r="N78" i="1" s="1"/>
  <c r="S65" i="1"/>
  <c r="O77" i="1"/>
  <c r="Q77" i="1" s="1"/>
  <c r="O76" i="1"/>
  <c r="Q76" i="1" s="1"/>
  <c r="R66" i="1"/>
  <c r="N77" i="1" s="1"/>
  <c r="O72" i="1"/>
  <c r="Q72" i="1" s="1"/>
  <c r="R64" i="1"/>
  <c r="N75" i="1" s="1"/>
  <c r="O74" i="1"/>
  <c r="Q74" i="1" s="1"/>
  <c r="R63" i="1"/>
  <c r="N74" i="1" s="1"/>
  <c r="O73" i="1"/>
  <c r="Q73" i="1" s="1"/>
  <c r="R100" i="1"/>
  <c r="R65" i="1" l="1"/>
  <c r="N76" i="1" s="1"/>
  <c r="P75" i="1"/>
  <c r="R75" i="1" s="1"/>
  <c r="S75" i="1" s="1"/>
  <c r="O86" i="1" s="1"/>
  <c r="P77" i="1"/>
  <c r="U100" i="1"/>
  <c r="T100" i="1"/>
  <c r="R72" i="1"/>
  <c r="P73" i="1"/>
  <c r="P74" i="1"/>
  <c r="R74" i="1" s="1"/>
  <c r="S74" i="1" s="1"/>
  <c r="O85" i="1" s="1"/>
  <c r="R73" i="1"/>
  <c r="S73" i="1" s="1"/>
  <c r="O84" i="1" s="1"/>
  <c r="P78" i="1"/>
  <c r="R78" i="1" s="1"/>
  <c r="S78" i="1" s="1"/>
  <c r="O89" i="1" s="1"/>
  <c r="R77" i="1"/>
  <c r="S77" i="1" s="1"/>
  <c r="O88" i="1" s="1"/>
  <c r="P76" i="1"/>
  <c r="R76" i="1" s="1"/>
  <c r="S76" i="1" s="1"/>
  <c r="O87" i="1" s="1"/>
  <c r="P85" i="1" l="1"/>
  <c r="Q85" i="1" s="1"/>
  <c r="R85" i="1" s="1"/>
  <c r="T85" i="1"/>
  <c r="P88" i="1"/>
  <c r="Q88" i="1" s="1"/>
  <c r="R88" i="1" s="1"/>
  <c r="T88" i="1"/>
  <c r="P89" i="1"/>
  <c r="Q89" i="1" s="1"/>
  <c r="R89" i="1" s="1"/>
  <c r="T89" i="1"/>
  <c r="P84" i="1"/>
  <c r="Q84" i="1" s="1"/>
  <c r="R84" i="1" s="1"/>
  <c r="T84" i="1"/>
  <c r="R79" i="1"/>
  <c r="S72" i="1"/>
  <c r="P87" i="1"/>
  <c r="Q87" i="1" s="1"/>
  <c r="R87" i="1" s="1"/>
  <c r="T87" i="1"/>
  <c r="P86" i="1"/>
  <c r="Q86" i="1" s="1"/>
  <c r="R86" i="1" s="1"/>
  <c r="T86" i="1"/>
  <c r="O83" i="1" l="1"/>
  <c r="S79" i="1"/>
  <c r="O90" i="1" l="1"/>
  <c r="P83" i="1"/>
  <c r="Q83" i="1" s="1"/>
  <c r="R83" i="1" s="1"/>
  <c r="R90" i="1" s="1"/>
  <c r="T83" i="1"/>
  <c r="T9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<sst xmlns="http://schemas.openxmlformats.org/spreadsheetml/2006/main" count="108" uniqueCount="82">
  <si>
    <t>Вариационный ряд</t>
  </si>
  <si>
    <t>Находим размах варьирования</t>
  </si>
  <si>
    <t xml:space="preserve">ꞷ = </t>
  </si>
  <si>
    <t>Вычисляем длину частичного интервала</t>
  </si>
  <si>
    <t xml:space="preserve">h = </t>
  </si>
  <si>
    <t>Номер частичного интервала</t>
  </si>
  <si>
    <r>
      <t>Середина интервала x'</t>
    </r>
    <r>
      <rPr>
        <vertAlign val="subscript"/>
        <sz val="10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= (x</t>
    </r>
    <r>
      <rPr>
        <vertAlign val="subscript"/>
        <sz val="10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+x</t>
    </r>
    <r>
      <rPr>
        <vertAlign val="subscript"/>
        <sz val="10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)/2</t>
    </r>
  </si>
  <si>
    <r>
      <t>Частота интервала n</t>
    </r>
    <r>
      <rPr>
        <vertAlign val="subscript"/>
        <sz val="10"/>
        <color theme="1"/>
        <rFont val="Calibri"/>
        <family val="2"/>
        <charset val="204"/>
        <scheme val="minor"/>
      </rPr>
      <t>i</t>
    </r>
  </si>
  <si>
    <r>
      <t>Относительная частота W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= n</t>
    </r>
    <r>
      <rPr>
        <vertAlign val="subscript"/>
        <sz val="10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/n</t>
    </r>
  </si>
  <si>
    <r>
      <t>Плотность относительной частоты W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/h</t>
    </r>
  </si>
  <si>
    <t>∑</t>
  </si>
  <si>
    <t>-</t>
  </si>
  <si>
    <r>
      <t>Границы интервала            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 x</t>
    </r>
    <r>
      <rPr>
        <vertAlign val="subscript"/>
        <sz val="11"/>
        <color theme="1"/>
        <rFont val="Calibri"/>
        <family val="2"/>
        <charset val="204"/>
        <scheme val="minor"/>
      </rPr>
      <t>i+1</t>
    </r>
  </si>
  <si>
    <t>n</t>
  </si>
  <si>
    <t>xi</t>
  </si>
  <si>
    <t>F*(x)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</si>
  <si>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</si>
  <si>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Полигон частот</t>
  </si>
  <si>
    <t>x_i</t>
  </si>
  <si>
    <t>W_i</t>
  </si>
  <si>
    <t>W_i / h</t>
  </si>
  <si>
    <t>Гистограмма</t>
  </si>
  <si>
    <t>Эмпирическая ф-ция</t>
  </si>
  <si>
    <t>Выборочное среднее</t>
  </si>
  <si>
    <t>Выборочная дисперсия</t>
  </si>
  <si>
    <t>Выборочное СКО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</si>
  <si>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</si>
  <si>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Середина интервала x'</t>
    </r>
    <r>
      <rPr>
        <vertAlign val="subscript"/>
        <sz val="10"/>
        <color theme="1"/>
        <rFont val="Calibri"/>
        <family val="2"/>
        <charset val="204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</si>
  <si>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x'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</si>
  <si>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(x'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</si>
  <si>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(x'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</si>
  <si>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Исправленная дисперсия</t>
  </si>
  <si>
    <t>Исправленное СКО</t>
  </si>
  <si>
    <t>i</t>
  </si>
  <si>
    <r>
      <t>Границы интервала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; x</t>
    </r>
    <r>
      <rPr>
        <vertAlign val="subscript"/>
        <sz val="11"/>
        <color theme="1"/>
        <rFont val="Calibri"/>
        <family val="2"/>
        <charset val="204"/>
        <scheme val="minor"/>
      </rPr>
      <t>i+1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</si>
  <si>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i+1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</si>
  <si>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i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</si>
  <si>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r>
      <t>Границы интервала (z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; 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</si>
  <si>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= (x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 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)/σ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</si>
  <si>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 xml:space="preserve"> = (x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 xml:space="preserve"> -x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>)/σ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</si>
  <si>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 xml:space="preserve"> 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</si>
  <si>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</si>
  <si>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i+1</t>
    </r>
  </si>
  <si>
    <r>
      <t>Ф(z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</si>
  <si>
    <r>
      <t>Ф(z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</si>
  <si>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= Ф(z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 - Ф(z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</si>
  <si>
    <r>
      <t>n'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= 100P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</si>
  <si>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</si>
  <si>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</si>
  <si>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</si>
  <si>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(n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-n'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</si>
  <si>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-n'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</si>
  <si>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</si>
  <si>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</si>
  <si>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ꭓ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набл = </t>
    </r>
    <r>
      <rPr>
        <sz val="11"/>
        <color theme="1"/>
        <rFont val="Calibri"/>
        <family val="2"/>
        <charset val="204"/>
        <scheme val="minor"/>
      </rPr>
      <t>1,75844</t>
    </r>
  </si>
  <si>
    <r>
      <t xml:space="preserve">Контроль: </t>
    </r>
    <r>
      <rPr>
        <sz val="11"/>
        <color theme="1"/>
        <rFont val="Calibri"/>
        <family val="2"/>
        <charset val="204"/>
      </rPr>
      <t>∑n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/n'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 xml:space="preserve"> - n = 101,758 - 100 = 1,758</t>
    </r>
  </si>
  <si>
    <t>Д)</t>
  </si>
  <si>
    <t>Г)</t>
  </si>
  <si>
    <t>В)</t>
  </si>
  <si>
    <t>Б)</t>
  </si>
  <si>
    <t>А)</t>
  </si>
  <si>
    <r>
      <t>По таблице критических точек распределения находим ꭓ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кр </t>
    </r>
    <r>
      <rPr>
        <sz val="11"/>
        <color theme="1"/>
        <rFont val="Calibri"/>
        <family val="2"/>
        <charset val="204"/>
        <scheme val="minor"/>
      </rPr>
      <t>= 11,1 для k = 4 и a = 0,025</t>
    </r>
  </si>
  <si>
    <t>Е)</t>
  </si>
  <si>
    <t>Так как СВ X распределена нормально, то найдём доверительный интервал для мат.ожидания</t>
  </si>
  <si>
    <t>n =</t>
  </si>
  <si>
    <t xml:space="preserve">γ = 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</si>
  <si>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charset val="204"/>
        <scheme val="minor"/>
      </rPr>
      <t xml:space="preserve"> = 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</si>
  <si>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γ = </t>
    </r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</si>
  <si>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 исправленное = </t>
    </r>
  </si>
  <si>
    <r>
      <t>δ = σ</t>
    </r>
    <r>
      <rPr>
        <vertAlign val="subscript"/>
        <sz val="11"/>
        <color theme="1"/>
        <rFont val="Calibri"/>
        <family val="2"/>
        <charset val="204"/>
        <scheme val="minor"/>
      </rPr>
      <t>в испр</t>
    </r>
    <r>
      <rPr>
        <sz val="11"/>
        <color theme="1"/>
        <rFont val="Calibri"/>
        <family val="2"/>
        <charset val="204"/>
        <scheme val="minor"/>
      </rPr>
      <t xml:space="preserve"> / 10 * t</t>
    </r>
    <r>
      <rPr>
        <vertAlign val="subscript"/>
        <sz val="11"/>
        <color theme="1"/>
        <rFont val="Calibri"/>
        <family val="2"/>
        <charset val="204"/>
        <scheme val="minor"/>
      </rPr>
      <t>γ</t>
    </r>
    <r>
      <rPr>
        <sz val="11"/>
        <color theme="1"/>
        <rFont val="Calibri"/>
        <family val="2"/>
        <charset val="204"/>
        <scheme val="minor"/>
      </rPr>
      <t xml:space="preserve"> = </t>
    </r>
  </si>
  <si>
    <t>a1</t>
  </si>
  <si>
    <t>a2</t>
  </si>
  <si>
    <t>Доверительным интервалом для мат.ожидания будет  (142,79; 145,90)</t>
  </si>
  <si>
    <t>σ1</t>
  </si>
  <si>
    <t>σ2</t>
  </si>
  <si>
    <r>
      <t>Так как ꭓ</t>
    </r>
    <r>
      <rPr>
        <vertAlign val="superscript"/>
        <sz val="11"/>
        <color rgb="FFFF0000"/>
        <rFont val="Calibri"/>
        <family val="2"/>
        <charset val="204"/>
        <scheme val="minor"/>
      </rPr>
      <t>2</t>
    </r>
    <r>
      <rPr>
        <vertAlign val="subscript"/>
        <sz val="11"/>
        <color rgb="FFFF0000"/>
        <rFont val="Calibri"/>
        <family val="2"/>
        <charset val="204"/>
        <scheme val="minor"/>
      </rPr>
      <t>набл</t>
    </r>
    <r>
      <rPr>
        <sz val="11"/>
        <color rgb="FFFF0000"/>
        <rFont val="Calibri"/>
        <family val="2"/>
        <charset val="204"/>
        <scheme val="minor"/>
      </rPr>
      <t xml:space="preserve"> &lt; ꭓ</t>
    </r>
    <r>
      <rPr>
        <vertAlign val="superscript"/>
        <sz val="11"/>
        <color rgb="FFFF0000"/>
        <rFont val="Calibri"/>
        <family val="2"/>
        <charset val="204"/>
        <scheme val="minor"/>
      </rPr>
      <t>2</t>
    </r>
    <r>
      <rPr>
        <vertAlign val="subscript"/>
        <sz val="11"/>
        <color rgb="FFFF0000"/>
        <rFont val="Calibri"/>
        <family val="2"/>
        <charset val="204"/>
        <scheme val="minor"/>
      </rPr>
      <t xml:space="preserve">кр, </t>
    </r>
    <r>
      <rPr>
        <sz val="11"/>
        <color rgb="FFFF0000"/>
        <rFont val="Calibri"/>
        <family val="2"/>
        <charset val="204"/>
        <scheme val="minor"/>
      </rPr>
      <t>то гипотеза H</t>
    </r>
    <r>
      <rPr>
        <vertAlign val="subscript"/>
        <sz val="11"/>
        <color rgb="FFFF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 xml:space="preserve"> о нормальном распределении генеральной совокупности принимается</t>
    </r>
  </si>
  <si>
    <t>Статистический ряд</t>
  </si>
  <si>
    <t>Так как на первом и на последнем интервале частота &lt;5, то следует их объединить с соседними интервалами</t>
  </si>
  <si>
    <t>Найдём доверительный интервал, покрывающий СКО. Так как точного значения q для доверительной вероятности γ = 0.9 нет, то посчитаем его по приближенной формуле</t>
  </si>
  <si>
    <r>
      <t xml:space="preserve"> sqrt(2n)/(sqrt(2n-3)+t</t>
    </r>
    <r>
      <rPr>
        <vertAlign val="subscript"/>
        <sz val="11"/>
        <color theme="1"/>
        <rFont val="Calibri"/>
        <family val="2"/>
        <charset val="204"/>
        <scheme val="minor"/>
      </rPr>
      <t>γ</t>
    </r>
    <r>
      <rPr>
        <sz val="11"/>
        <color theme="1"/>
        <rFont val="Calibri"/>
        <family val="2"/>
        <charset val="204"/>
        <scheme val="minor"/>
      </rPr>
      <t>) * σ</t>
    </r>
    <r>
      <rPr>
        <vertAlign val="subscript"/>
        <sz val="11"/>
        <color theme="1"/>
        <rFont val="Calibri"/>
        <family val="2"/>
        <charset val="204"/>
        <scheme val="minor"/>
      </rPr>
      <t>в испр</t>
    </r>
    <r>
      <rPr>
        <sz val="11"/>
        <color theme="1"/>
        <rFont val="Calibri"/>
        <family val="2"/>
        <charset val="204"/>
        <scheme val="minor"/>
      </rPr>
      <t>&lt; σ &lt;  sqrt(2n)/(sqrt(2n-3)-tγ) * σ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в испр </t>
    </r>
  </si>
  <si>
    <t>Доверительным интервалом для СКО будет (8,46; 10,73)</t>
  </si>
  <si>
    <t xml:space="preserve">Павлов Александр P32111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</si>
</sst>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vertAlign val="superscript"/>
      <sz val="11"/>
      <color rgb="FFFF0000"/>
      <name val="Calibri"/>
      <family val="2"/>
      <charset val="204"/>
      <scheme val="minor"/>
    </font>
    <font>
      <vertAlign val="subscript"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Лист1!$E$39:$E$47</c:f>
              <c:numCache>
                <c:formatCode>General</c:formatCode>
                <c:ptCount val="9"/>
                <c:pt idx="0">
                  <c:v>124.3</c:v>
                </c:pt>
                <c:pt idx="1">
                  <c:v>129.30000000000001</c:v>
                </c:pt>
                <c:pt idx="2">
                  <c:v>134.30000000000001</c:v>
                </c:pt>
                <c:pt idx="3">
                  <c:v>139.30000000000001</c:v>
                </c:pt>
                <c:pt idx="4">
                  <c:v>144.30000000000001</c:v>
                </c:pt>
                <c:pt idx="5">
                  <c:v>149.30000000000001</c:v>
                </c:pt>
                <c:pt idx="6">
                  <c:v>154.30000000000001</c:v>
                </c:pt>
                <c:pt idx="7">
                  <c:v>159.30000000000001</c:v>
                </c:pt>
                <c:pt idx="8">
                  <c:v>164.3</c:v>
                </c:pt>
              </c:numCache>
            </c:numRef>
          </c:cat>
          <c:val>
            <c:numRef>
              <c:f>Лист1!$D$39:$D$47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19</c:v>
                </c:pt>
                <c:pt idx="4">
                  <c:v>24</c:v>
                </c:pt>
                <c:pt idx="5">
                  <c:v>18</c:v>
                </c:pt>
                <c:pt idx="6">
                  <c:v>10</c:v>
                </c:pt>
                <c:pt idx="7">
                  <c:v>6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7-4F71-9DC1-FFA12A76C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143327"/>
        <c:axId val="1307143807"/>
      </c:lineChart>
      <c:catAx>
        <c:axId val="130714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x_i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143807"/>
        <c:crosses val="autoZero"/>
        <c:auto val="1"/>
        <c:lblAlgn val="ctr"/>
        <c:lblOffset val="100"/>
        <c:noMultiLvlLbl val="0"/>
      </c:catAx>
      <c:valAx>
        <c:axId val="1307143807"/>
        <c:scaling>
          <c:orientation val="minMax"/>
        </c:scaling>
        <c:delete val="0"/>
        <c:axPos val="l"/>
        <c:majorGridlines>
          <c:spPr>
            <a:ln w="9525" cap="sq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14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Лист1!$C$54:$C$62</c:f>
              <c:numCache>
                <c:formatCode>General</c:formatCode>
                <c:ptCount val="9"/>
                <c:pt idx="0">
                  <c:v>121.8</c:v>
                </c:pt>
                <c:pt idx="1">
                  <c:v>126.8</c:v>
                </c:pt>
                <c:pt idx="2">
                  <c:v>131.80000000000001</c:v>
                </c:pt>
                <c:pt idx="3">
                  <c:v>136.80000000000001</c:v>
                </c:pt>
                <c:pt idx="4">
                  <c:v>141.80000000000001</c:v>
                </c:pt>
                <c:pt idx="5">
                  <c:v>146.80000000000001</c:v>
                </c:pt>
                <c:pt idx="6">
                  <c:v>151.80000000000001</c:v>
                </c:pt>
                <c:pt idx="7">
                  <c:v>156.80000000000001</c:v>
                </c:pt>
                <c:pt idx="8">
                  <c:v>161.80000000000001</c:v>
                </c:pt>
              </c:numCache>
            </c:numRef>
          </c:cat>
          <c:val>
            <c:numRef>
              <c:f>Лист1!$D$54:$D$62</c:f>
              <c:numCache>
                <c:formatCode>General</c:formatCode>
                <c:ptCount val="9"/>
                <c:pt idx="0">
                  <c:v>7.9999999999999967E-3</c:v>
                </c:pt>
                <c:pt idx="1">
                  <c:v>1.1999999999999995E-2</c:v>
                </c:pt>
                <c:pt idx="2">
                  <c:v>1.7999999999999992E-2</c:v>
                </c:pt>
                <c:pt idx="3">
                  <c:v>3.7999999999999985E-2</c:v>
                </c:pt>
                <c:pt idx="4">
                  <c:v>4.799999999999998E-2</c:v>
                </c:pt>
                <c:pt idx="5">
                  <c:v>3.5999999999999983E-2</c:v>
                </c:pt>
                <c:pt idx="6">
                  <c:v>1.9999999999999993E-2</c:v>
                </c:pt>
                <c:pt idx="7">
                  <c:v>1.1999999999999995E-2</c:v>
                </c:pt>
                <c:pt idx="8">
                  <c:v>7.9999999999999967E-3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6-4D46-941C-A8AE77419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638447"/>
        <c:axId val="1297050415"/>
      </c:barChart>
      <c:catAx>
        <c:axId val="149663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x_i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7050415"/>
        <c:crosses val="autoZero"/>
        <c:auto val="1"/>
        <c:lblAlgn val="ctr"/>
        <c:lblOffset val="100"/>
        <c:noMultiLvlLbl val="0"/>
      </c:catAx>
      <c:valAx>
        <c:axId val="12970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W_i</a:t>
                </a:r>
                <a:r>
                  <a:rPr lang="en-US" baseline="0"/>
                  <a:t>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63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Лист1!$C$65:$C$74</c:f>
              <c:numCache>
                <c:formatCode>General</c:formatCode>
                <c:ptCount val="10"/>
                <c:pt idx="0">
                  <c:v>121.8</c:v>
                </c:pt>
                <c:pt idx="1">
                  <c:v>126.8</c:v>
                </c:pt>
                <c:pt idx="2">
                  <c:v>131.80000000000001</c:v>
                </c:pt>
                <c:pt idx="3">
                  <c:v>136.80000000000001</c:v>
                </c:pt>
                <c:pt idx="4">
                  <c:v>141.80000000000001</c:v>
                </c:pt>
                <c:pt idx="5">
                  <c:v>146.80000000000001</c:v>
                </c:pt>
                <c:pt idx="6">
                  <c:v>151.80000000000001</c:v>
                </c:pt>
                <c:pt idx="7">
                  <c:v>156.80000000000001</c:v>
                </c:pt>
                <c:pt idx="8">
                  <c:v>161.80000000000001</c:v>
                </c:pt>
                <c:pt idx="9">
                  <c:v>166.8</c:v>
                </c:pt>
              </c:numCache>
            </c:numRef>
          </c:cat>
          <c:val>
            <c:numRef>
              <c:f>Лист1!$D$65:$D$74</c:f>
              <c:numCache>
                <c:formatCode>General</c:formatCode>
                <c:ptCount val="10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0.19</c:v>
                </c:pt>
                <c:pt idx="4">
                  <c:v>0.38</c:v>
                </c:pt>
                <c:pt idx="5">
                  <c:v>0.62</c:v>
                </c:pt>
                <c:pt idx="6">
                  <c:v>0.8</c:v>
                </c:pt>
                <c:pt idx="7">
                  <c:v>0.9</c:v>
                </c:pt>
                <c:pt idx="8">
                  <c:v>0.96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3-4124-8529-43688ED4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534735"/>
        <c:axId val="1909716223"/>
      </c:lineChart>
      <c:catAx>
        <c:axId val="150553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716223"/>
        <c:crosses val="autoZero"/>
        <c:auto val="1"/>
        <c:lblAlgn val="ctr"/>
        <c:lblOffset val="100"/>
        <c:noMultiLvlLbl val="0"/>
      </c:catAx>
      <c:valAx>
        <c:axId val="1909716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5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74</xdr:row>
      <xdr:rowOff>180975</xdr:rowOff>
    </xdr:from>
    <xdr:to>
      <xdr:col>8</xdr:col>
      <xdr:colOff>38100</xdr:colOff>
      <xdr:row>91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9B200CD-0BEE-A5E6-E92D-3F3C01A0B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328612</xdr:colOff>
      <xdr:row>91</xdr:row>
      <xdr:rowOff>152400</xdr:rowOff>
    </xdr:from>
    <xdr:to>
      <xdr:col>8</xdr:col>
      <xdr:colOff>23812</xdr:colOff>
      <xdr:row>103</xdr:row>
      <xdr:rowOff>66675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E8F98BD-29EB-CC0D-154D-0B80CC8C2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319087</xdr:colOff>
      <xdr:row>104</xdr:row>
      <xdr:rowOff>19050</xdr:rowOff>
    </xdr:from>
    <xdr:to>
      <xdr:col>8</xdr:col>
      <xdr:colOff>14287</xdr:colOff>
      <xdr:row>118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576ED99-458F-9700-D687-28B92C1FF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BEDE-154B-41EE-AC80-B471BFBAFEF0}">
  <dimension ref="B1:U109"/>
  <sheetViews>
    <sheetView tabSelected="1" topLeftCell="A90" zoomScaleNormal="100" workbookViewId="0">
      <selection activeCell="L110" sqref="L110"/>
    </sheetView>
  </sheetViews>
  <sheetFormatPr defaultRowHeight="15" x14ac:dyDescent="0.25"/>
  <cols>
    <col min="8" max="8" width="9.140625" customWidth="1"/>
    <col min="13" max="13" width="15.42578125" customWidth="1"/>
    <col min="14" max="14" width="15" customWidth="1"/>
    <col min="15" max="15" width="15.42578125" customWidth="1"/>
    <col min="16" max="16" width="16" customWidth="1"/>
    <col min="17" max="17" width="16.7109375" customWidth="1"/>
    <col min="18" max="18" width="15.28515625" customWidth="1"/>
    <col min="19" max="19" width="16" customWidth="1"/>
    <col min="20" max="20" width="15.7109375" customWidth="1"/>
  </cols>
  <sheetData>
    <row r="1" spans="2:17" ht="31.5" customHeight="1" x14ac:dyDescent="0.5">
      <c r="B1" s="15" t="s">
        <v>76</v>
      </c>
      <c r="M1" s="20" t="s">
        <v>81</v>
      </c>
      <c r="N1" s="20"/>
      <c r="O1" s="20"/>
      <c r="P1" s="20"/>
      <c r="Q1" s="20"/>
    </row>
    <row r="2" spans="2:17" x14ac:dyDescent="0.25">
      <c r="B2" s="9">
        <v>157.19999999999999</v>
      </c>
      <c r="C2" s="9">
        <v>137.1</v>
      </c>
      <c r="D2" s="9">
        <v>136</v>
      </c>
      <c r="E2" s="9">
        <v>131.1</v>
      </c>
      <c r="F2" s="9">
        <v>142.1</v>
      </c>
      <c r="G2" s="9">
        <v>152</v>
      </c>
      <c r="H2" s="9">
        <v>150.19999999999999</v>
      </c>
      <c r="I2" s="9">
        <v>125.7</v>
      </c>
      <c r="J2" s="9">
        <v>146.6</v>
      </c>
      <c r="K2" s="9">
        <v>141.6</v>
      </c>
    </row>
    <row r="3" spans="2:17" x14ac:dyDescent="0.25">
      <c r="B3" s="9">
        <v>138.5</v>
      </c>
      <c r="C3" s="9">
        <v>143.4</v>
      </c>
      <c r="D3" s="9">
        <v>147.30000000000001</v>
      </c>
      <c r="E3" s="9">
        <v>144.19999999999999</v>
      </c>
      <c r="F3" s="9">
        <v>158.30000000000001</v>
      </c>
      <c r="G3" s="9">
        <v>146</v>
      </c>
      <c r="H3" s="9">
        <v>140.80000000000001</v>
      </c>
      <c r="I3" s="9">
        <v>135.80000000000001</v>
      </c>
      <c r="J3" s="9">
        <v>150.9</v>
      </c>
      <c r="K3" s="9">
        <v>156.4</v>
      </c>
    </row>
    <row r="4" spans="2:17" x14ac:dyDescent="0.25">
      <c r="B4" s="9">
        <v>145.1</v>
      </c>
      <c r="C4" s="9">
        <v>122.4</v>
      </c>
      <c r="D4" s="9">
        <v>139.1</v>
      </c>
      <c r="E4" s="9">
        <v>155.5</v>
      </c>
      <c r="F4" s="9">
        <v>150.19999999999999</v>
      </c>
      <c r="G4" s="9">
        <v>146.19999999999999</v>
      </c>
      <c r="H4" s="9">
        <v>159.6</v>
      </c>
      <c r="I4" s="9">
        <v>146.19999999999999</v>
      </c>
      <c r="J4" s="9">
        <v>164.1</v>
      </c>
      <c r="K4" s="9">
        <v>140.5</v>
      </c>
    </row>
    <row r="5" spans="2:17" x14ac:dyDescent="0.25">
      <c r="B5" s="9">
        <v>156.4</v>
      </c>
      <c r="C5" s="9">
        <v>141.6</v>
      </c>
      <c r="D5" s="9">
        <v>134.4</v>
      </c>
      <c r="E5" s="9">
        <v>149.19999999999999</v>
      </c>
      <c r="F5" s="9">
        <v>145.30000000000001</v>
      </c>
      <c r="G5" s="9">
        <v>128.4</v>
      </c>
      <c r="H5" s="9">
        <v>150.6</v>
      </c>
      <c r="I5" s="9">
        <v>133.69999999999999</v>
      </c>
      <c r="J5" s="9">
        <v>142.1</v>
      </c>
      <c r="K5" s="9">
        <v>136.9</v>
      </c>
    </row>
    <row r="6" spans="2:17" x14ac:dyDescent="0.25">
      <c r="B6" s="9">
        <v>127.2</v>
      </c>
      <c r="C6" s="9">
        <v>138.19999999999999</v>
      </c>
      <c r="D6" s="9">
        <v>160.80000000000001</v>
      </c>
      <c r="E6" s="9">
        <v>155.19999999999999</v>
      </c>
      <c r="F6" s="9">
        <v>121.8</v>
      </c>
      <c r="G6" s="9">
        <v>150.5</v>
      </c>
      <c r="H6" s="9">
        <v>144.5</v>
      </c>
      <c r="I6" s="9">
        <v>150.5</v>
      </c>
      <c r="J6" s="9">
        <v>141.4</v>
      </c>
      <c r="K6" s="9">
        <v>128</v>
      </c>
    </row>
    <row r="7" spans="2:17" x14ac:dyDescent="0.25">
      <c r="B7" s="9">
        <v>136.19999999999999</v>
      </c>
      <c r="C7" s="9">
        <v>145.9</v>
      </c>
      <c r="D7" s="9">
        <v>162.5</v>
      </c>
      <c r="E7" s="9">
        <v>136.9</v>
      </c>
      <c r="F7" s="9">
        <v>142.9</v>
      </c>
      <c r="G7" s="9">
        <v>146.4</v>
      </c>
      <c r="H7" s="9">
        <v>153.19999999999999</v>
      </c>
      <c r="I7" s="9">
        <v>161.4</v>
      </c>
      <c r="J7" s="9">
        <v>150.80000000000001</v>
      </c>
      <c r="K7" s="9">
        <v>141.6</v>
      </c>
    </row>
    <row r="8" spans="2:17" x14ac:dyDescent="0.25">
      <c r="B8" s="9">
        <v>149.80000000000001</v>
      </c>
      <c r="C8" s="9">
        <v>154.1</v>
      </c>
      <c r="D8" s="9">
        <v>148.4</v>
      </c>
      <c r="E8" s="9">
        <v>144.80000000000001</v>
      </c>
      <c r="F8" s="9">
        <v>150.80000000000001</v>
      </c>
      <c r="G8" s="9">
        <v>129.30000000000001</v>
      </c>
      <c r="H8" s="9">
        <v>145.30000000000001</v>
      </c>
      <c r="I8" s="9">
        <v>141.19999999999999</v>
      </c>
      <c r="J8" s="9">
        <v>146.4</v>
      </c>
      <c r="K8" s="9">
        <v>135.5</v>
      </c>
    </row>
    <row r="9" spans="2:17" x14ac:dyDescent="0.25">
      <c r="B9" s="9">
        <v>134.80000000000001</v>
      </c>
      <c r="C9" s="9">
        <v>147.1</v>
      </c>
      <c r="D9" s="9">
        <v>137.5</v>
      </c>
      <c r="E9" s="9">
        <v>159.69999999999999</v>
      </c>
      <c r="F9" s="9">
        <v>142.69999999999999</v>
      </c>
      <c r="G9" s="9">
        <v>145.69999999999999</v>
      </c>
      <c r="H9" s="9">
        <v>150.30000000000001</v>
      </c>
      <c r="I9" s="9">
        <v>123.5</v>
      </c>
      <c r="J9" s="9">
        <v>139.6</v>
      </c>
      <c r="K9" s="9">
        <v>153.6</v>
      </c>
    </row>
    <row r="10" spans="2:17" x14ac:dyDescent="0.25">
      <c r="B10" s="9">
        <v>138.4</v>
      </c>
      <c r="C10" s="9">
        <v>166.8</v>
      </c>
      <c r="D10" s="9">
        <v>148.80000000000001</v>
      </c>
      <c r="E10" s="9">
        <v>152.5</v>
      </c>
      <c r="F10" s="9">
        <v>151.6</v>
      </c>
      <c r="G10" s="9">
        <v>133.4</v>
      </c>
      <c r="H10" s="9">
        <v>145.6</v>
      </c>
      <c r="I10" s="9">
        <v>144.5</v>
      </c>
      <c r="J10" s="9">
        <v>144.4</v>
      </c>
      <c r="K10" s="9">
        <v>140.80000000000001</v>
      </c>
    </row>
    <row r="11" spans="2:17" x14ac:dyDescent="0.25">
      <c r="B11" s="9">
        <v>152.1</v>
      </c>
      <c r="C11" s="9">
        <v>137.4</v>
      </c>
      <c r="D11" s="9">
        <v>132.1</v>
      </c>
      <c r="E11" s="9">
        <v>149.69999999999999</v>
      </c>
      <c r="F11" s="9">
        <v>166.2</v>
      </c>
      <c r="G11" s="9">
        <v>151.1</v>
      </c>
      <c r="H11" s="9">
        <v>145.1</v>
      </c>
      <c r="I11" s="9">
        <v>139.5</v>
      </c>
      <c r="J11" s="9">
        <v>130.1</v>
      </c>
      <c r="K11" s="9">
        <v>145.6</v>
      </c>
    </row>
    <row r="13" spans="2:17" x14ac:dyDescent="0.25">
      <c r="B13" s="15" t="s">
        <v>0</v>
      </c>
      <c r="F13" s="19" t="s">
        <v>60</v>
      </c>
    </row>
    <row r="14" spans="2:17" x14ac:dyDescent="0.25">
      <c r="B14" s="9">
        <v>121.8</v>
      </c>
      <c r="C14" s="9">
        <v>122.4</v>
      </c>
      <c r="D14" s="9">
        <v>123.5</v>
      </c>
      <c r="E14" s="9">
        <v>125.7</v>
      </c>
      <c r="F14" s="9">
        <v>127.2</v>
      </c>
      <c r="G14" s="9">
        <v>128</v>
      </c>
      <c r="H14" s="9">
        <v>128.4</v>
      </c>
      <c r="I14" s="9">
        <v>129.30000000000001</v>
      </c>
      <c r="J14" s="9">
        <v>130.1</v>
      </c>
      <c r="K14" s="9">
        <v>131.1</v>
      </c>
    </row>
    <row r="15" spans="2:17" x14ac:dyDescent="0.25">
      <c r="B15" s="9">
        <v>132.1</v>
      </c>
      <c r="C15" s="9">
        <v>133.4</v>
      </c>
      <c r="D15" s="9">
        <v>133.69999999999999</v>
      </c>
      <c r="E15" s="9">
        <v>134.4</v>
      </c>
      <c r="F15" s="9">
        <v>134.80000000000001</v>
      </c>
      <c r="G15" s="9">
        <v>135.5</v>
      </c>
      <c r="H15" s="9">
        <v>135.80000000000001</v>
      </c>
      <c r="I15" s="9">
        <v>136</v>
      </c>
      <c r="J15" s="9">
        <v>136.19999999999999</v>
      </c>
      <c r="K15" s="9">
        <v>136.9</v>
      </c>
    </row>
    <row r="16" spans="2:17" x14ac:dyDescent="0.25">
      <c r="B16" s="9">
        <v>136.9</v>
      </c>
      <c r="C16" s="9">
        <v>137.1</v>
      </c>
      <c r="D16" s="9">
        <v>137.4</v>
      </c>
      <c r="E16" s="9">
        <v>137.5</v>
      </c>
      <c r="F16" s="9">
        <v>138.19999999999999</v>
      </c>
      <c r="G16" s="9">
        <v>138.4</v>
      </c>
      <c r="H16" s="9">
        <v>138.5</v>
      </c>
      <c r="I16" s="9">
        <v>139.1</v>
      </c>
      <c r="J16" s="9">
        <v>139.5</v>
      </c>
      <c r="K16" s="9">
        <v>139.6</v>
      </c>
    </row>
    <row r="17" spans="2:18" x14ac:dyDescent="0.25">
      <c r="B17" s="9">
        <v>140.5</v>
      </c>
      <c r="C17" s="9">
        <v>140.80000000000001</v>
      </c>
      <c r="D17" s="9">
        <v>140.80000000000001</v>
      </c>
      <c r="E17" s="9">
        <v>141.19999999999999</v>
      </c>
      <c r="F17" s="9">
        <v>141.4</v>
      </c>
      <c r="G17" s="9">
        <v>141.6</v>
      </c>
      <c r="H17" s="9">
        <v>141.6</v>
      </c>
      <c r="I17" s="9">
        <v>141.6</v>
      </c>
      <c r="J17" s="9">
        <v>142.1</v>
      </c>
      <c r="K17" s="9">
        <v>142.1</v>
      </c>
    </row>
    <row r="18" spans="2:18" x14ac:dyDescent="0.25">
      <c r="B18" s="9">
        <v>142.69999999999999</v>
      </c>
      <c r="C18" s="9">
        <v>142.9</v>
      </c>
      <c r="D18" s="9">
        <v>143.4</v>
      </c>
      <c r="E18" s="9">
        <v>144.19999999999999</v>
      </c>
      <c r="F18" s="9">
        <v>144.4</v>
      </c>
      <c r="G18" s="9">
        <v>144.5</v>
      </c>
      <c r="H18" s="9">
        <v>144.5</v>
      </c>
      <c r="I18" s="9">
        <v>144.80000000000001</v>
      </c>
      <c r="J18" s="9">
        <v>145.1</v>
      </c>
      <c r="K18" s="9">
        <v>145.1</v>
      </c>
    </row>
    <row r="19" spans="2:18" x14ac:dyDescent="0.25">
      <c r="B19" s="9">
        <v>145.30000000000001</v>
      </c>
      <c r="C19" s="9">
        <v>145.30000000000001</v>
      </c>
      <c r="D19" s="9">
        <v>145.6</v>
      </c>
      <c r="E19" s="9">
        <v>145.6</v>
      </c>
      <c r="F19" s="9">
        <v>145.69999999999999</v>
      </c>
      <c r="G19" s="9">
        <v>145.9</v>
      </c>
      <c r="H19" s="9">
        <v>146</v>
      </c>
      <c r="I19" s="9">
        <v>146.19999999999999</v>
      </c>
      <c r="J19" s="9">
        <v>146.19999999999999</v>
      </c>
      <c r="K19" s="9">
        <v>146.4</v>
      </c>
    </row>
    <row r="20" spans="2:18" x14ac:dyDescent="0.25">
      <c r="B20" s="9">
        <v>146.4</v>
      </c>
      <c r="C20" s="9">
        <v>146.6</v>
      </c>
      <c r="D20" s="9">
        <v>147.1</v>
      </c>
      <c r="E20" s="9">
        <v>147.30000000000001</v>
      </c>
      <c r="F20" s="9">
        <v>148.4</v>
      </c>
      <c r="G20" s="9">
        <v>148.80000000000001</v>
      </c>
      <c r="H20" s="9">
        <v>149.19999999999999</v>
      </c>
      <c r="I20" s="9">
        <v>149.69999999999999</v>
      </c>
      <c r="J20" s="9">
        <v>149.80000000000001</v>
      </c>
      <c r="K20" s="9">
        <v>150.19999999999999</v>
      </c>
    </row>
    <row r="21" spans="2:18" x14ac:dyDescent="0.25">
      <c r="B21" s="9">
        <v>150.19999999999999</v>
      </c>
      <c r="C21" s="9">
        <v>150.30000000000001</v>
      </c>
      <c r="D21" s="9">
        <v>150.5</v>
      </c>
      <c r="E21" s="9">
        <v>150.5</v>
      </c>
      <c r="F21" s="9">
        <v>150.6</v>
      </c>
      <c r="G21" s="9">
        <v>150.80000000000001</v>
      </c>
      <c r="H21" s="9">
        <v>150.80000000000001</v>
      </c>
      <c r="I21" s="9">
        <v>150.9</v>
      </c>
      <c r="J21" s="9">
        <v>151.1</v>
      </c>
      <c r="K21" s="9">
        <v>151.6</v>
      </c>
    </row>
    <row r="22" spans="2:18" x14ac:dyDescent="0.25">
      <c r="B22" s="9">
        <v>152</v>
      </c>
      <c r="C22" s="9">
        <v>152.1</v>
      </c>
      <c r="D22" s="9">
        <v>152.5</v>
      </c>
      <c r="E22" s="9">
        <v>153.19999999999999</v>
      </c>
      <c r="F22" s="9">
        <v>153.6</v>
      </c>
      <c r="G22" s="9">
        <v>154.1</v>
      </c>
      <c r="H22" s="9">
        <v>155.19999999999999</v>
      </c>
      <c r="I22" s="9">
        <v>155.5</v>
      </c>
      <c r="J22" s="9">
        <v>156.4</v>
      </c>
      <c r="K22" s="9">
        <v>156.4</v>
      </c>
    </row>
    <row r="23" spans="2:18" x14ac:dyDescent="0.25">
      <c r="B23" s="9">
        <v>157.19999999999999</v>
      </c>
      <c r="C23" s="9">
        <v>158.30000000000001</v>
      </c>
      <c r="D23" s="9">
        <v>159.6</v>
      </c>
      <c r="E23" s="9">
        <v>159.69999999999999</v>
      </c>
      <c r="F23" s="9">
        <v>160.80000000000001</v>
      </c>
      <c r="G23" s="9">
        <v>161.4</v>
      </c>
      <c r="H23" s="9">
        <v>162.5</v>
      </c>
      <c r="I23" s="9">
        <v>164.1</v>
      </c>
      <c r="J23" s="9">
        <v>166.2</v>
      </c>
      <c r="K23" s="9">
        <v>166.8</v>
      </c>
    </row>
    <row r="24" spans="2:18" x14ac:dyDescent="0.25">
      <c r="O24" s="19" t="s">
        <v>59</v>
      </c>
    </row>
    <row r="26" spans="2:18" ht="48" x14ac:dyDescent="0.25">
      <c r="B26" s="15" t="s">
        <v>1</v>
      </c>
      <c r="C26" s="15"/>
      <c r="J26">
        <f>B14</f>
        <v>121.8</v>
      </c>
      <c r="M26" s="4" t="s">
        <v>5</v>
      </c>
      <c r="N26" s="4" t="s">
        <v>12</v>
      </c>
      <c r="O26" s="4" t="s">
        <v>6</v>
      </c>
      <c r="P26" s="4" t="s">
        <v>7</v>
      </c>
      <c r="Q26" s="4" t="s">
        <v>8</v>
      </c>
      <c r="R26" s="4" t="s">
        <v>9</v>
      </c>
    </row>
    <row r="27" spans="2:18" x14ac:dyDescent="0.25">
      <c r="B27" s="16" t="s">
        <v>2</v>
      </c>
      <c r="C27" s="17">
        <f>MAX(B14:K23) - MIN(B14:K23)</f>
        <v>45.000000000000014</v>
      </c>
      <c r="J27">
        <f>B14+$C$29</f>
        <v>126.8</v>
      </c>
      <c r="M27" s="5">
        <v>1</v>
      </c>
      <c r="N27" s="5" t="str">
        <f>_xlfn.CONCAT(J26, " - ", J27)</f>
        <v>121,8 - 126,8</v>
      </c>
      <c r="O27" s="5">
        <f>(J26+J27)/2</f>
        <v>124.3</v>
      </c>
      <c r="P27" s="5">
        <f>COUNTIFS($B$14:$K$23, "&lt;" &amp; J27, $B$14:$K$23, "&gt;=" &amp; J26)</f>
        <v>4</v>
      </c>
      <c r="Q27" s="5">
        <f>P27/100</f>
        <v>0.04</v>
      </c>
      <c r="R27" s="5">
        <f>Q27/$C$29</f>
        <v>7.9999999999999967E-3</v>
      </c>
    </row>
    <row r="28" spans="2:18" x14ac:dyDescent="0.25">
      <c r="B28" s="15" t="s">
        <v>3</v>
      </c>
      <c r="C28" s="15"/>
      <c r="J28">
        <f>J27+$C$29</f>
        <v>131.80000000000001</v>
      </c>
      <c r="M28" s="5">
        <v>2</v>
      </c>
      <c r="N28" s="5" t="str">
        <f t="shared" ref="N28:N35" si="0">_xlfn.CONCAT(J27, " - ", J28)</f>
        <v>126,8 - 131,8</v>
      </c>
      <c r="O28" s="5">
        <f t="shared" ref="O28:O35" si="1">(J27+J28)/2</f>
        <v>129.30000000000001</v>
      </c>
      <c r="P28" s="5">
        <f t="shared" ref="P28:P34" si="2">COUNTIFS($B$14:$K$23, "&lt;" &amp; J28, $B$14:$K$23, "&gt;=" &amp; J27)</f>
        <v>6</v>
      </c>
      <c r="Q28" s="5">
        <f t="shared" ref="Q28:Q35" si="3">P28/100</f>
        <v>0.06</v>
      </c>
      <c r="R28" s="5">
        <f t="shared" ref="R28:R35" si="4">Q28/$C$29</f>
        <v>1.1999999999999995E-2</v>
      </c>
    </row>
    <row r="29" spans="2:18" x14ac:dyDescent="0.25">
      <c r="B29" s="18" t="s">
        <v>4</v>
      </c>
      <c r="C29" s="17">
        <f>C27/9</f>
        <v>5.0000000000000018</v>
      </c>
      <c r="J29">
        <f t="shared" ref="J29:J35" si="5">J28+$C$29</f>
        <v>136.80000000000001</v>
      </c>
      <c r="M29" s="5">
        <v>3</v>
      </c>
      <c r="N29" s="5" t="str">
        <f t="shared" si="0"/>
        <v>131,8 - 136,8</v>
      </c>
      <c r="O29" s="5">
        <f t="shared" si="1"/>
        <v>134.30000000000001</v>
      </c>
      <c r="P29" s="5">
        <f t="shared" si="2"/>
        <v>9</v>
      </c>
      <c r="Q29" s="5">
        <f t="shared" si="3"/>
        <v>0.09</v>
      </c>
      <c r="R29" s="5">
        <f t="shared" si="4"/>
        <v>1.7999999999999992E-2</v>
      </c>
    </row>
    <row r="30" spans="2:18" x14ac:dyDescent="0.25">
      <c r="J30">
        <f t="shared" si="5"/>
        <v>141.80000000000001</v>
      </c>
      <c r="M30" s="5">
        <v>4</v>
      </c>
      <c r="N30" s="5" t="str">
        <f t="shared" si="0"/>
        <v>136,8 - 141,8</v>
      </c>
      <c r="O30" s="5">
        <f t="shared" si="1"/>
        <v>139.30000000000001</v>
      </c>
      <c r="P30" s="5">
        <f t="shared" si="2"/>
        <v>19</v>
      </c>
      <c r="Q30" s="5">
        <f t="shared" si="3"/>
        <v>0.19</v>
      </c>
      <c r="R30" s="5">
        <f t="shared" si="4"/>
        <v>3.7999999999999985E-2</v>
      </c>
    </row>
    <row r="31" spans="2:18" x14ac:dyDescent="0.25">
      <c r="J31">
        <f t="shared" si="5"/>
        <v>146.80000000000001</v>
      </c>
      <c r="M31" s="5">
        <v>5</v>
      </c>
      <c r="N31" s="5" t="str">
        <f t="shared" si="0"/>
        <v>141,8 - 146,8</v>
      </c>
      <c r="O31" s="5">
        <f t="shared" si="1"/>
        <v>144.30000000000001</v>
      </c>
      <c r="P31" s="5">
        <f t="shared" si="2"/>
        <v>24</v>
      </c>
      <c r="Q31" s="5">
        <f t="shared" si="3"/>
        <v>0.24</v>
      </c>
      <c r="R31" s="5">
        <f t="shared" si="4"/>
        <v>4.799999999999998E-2</v>
      </c>
    </row>
    <row r="32" spans="2:18" x14ac:dyDescent="0.25">
      <c r="J32">
        <f t="shared" si="5"/>
        <v>151.80000000000001</v>
      </c>
      <c r="M32" s="5">
        <v>6</v>
      </c>
      <c r="N32" s="5" t="str">
        <f t="shared" si="0"/>
        <v>146,8 - 151,8</v>
      </c>
      <c r="O32" s="5">
        <f t="shared" si="1"/>
        <v>149.30000000000001</v>
      </c>
      <c r="P32" s="5">
        <f t="shared" si="2"/>
        <v>18</v>
      </c>
      <c r="Q32" s="5">
        <f t="shared" si="3"/>
        <v>0.18</v>
      </c>
      <c r="R32" s="5">
        <f t="shared" si="4"/>
        <v>3.5999999999999983E-2</v>
      </c>
    </row>
    <row r="33" spans="3:19" x14ac:dyDescent="0.25">
      <c r="J33">
        <f t="shared" si="5"/>
        <v>156.80000000000001</v>
      </c>
      <c r="M33" s="5">
        <v>7</v>
      </c>
      <c r="N33" s="5" t="str">
        <f t="shared" si="0"/>
        <v>151,8 - 156,8</v>
      </c>
      <c r="O33" s="5">
        <f t="shared" si="1"/>
        <v>154.30000000000001</v>
      </c>
      <c r="P33" s="5">
        <f t="shared" si="2"/>
        <v>10</v>
      </c>
      <c r="Q33" s="5">
        <f t="shared" si="3"/>
        <v>0.1</v>
      </c>
      <c r="R33" s="5">
        <f t="shared" si="4"/>
        <v>1.9999999999999993E-2</v>
      </c>
    </row>
    <row r="34" spans="3:19" x14ac:dyDescent="0.25">
      <c r="D34" s="19" t="s">
        <v>58</v>
      </c>
      <c r="J34">
        <f t="shared" si="5"/>
        <v>161.80000000000001</v>
      </c>
      <c r="M34" s="5">
        <v>8</v>
      </c>
      <c r="N34" s="5" t="str">
        <f t="shared" si="0"/>
        <v>156,8 - 161,8</v>
      </c>
      <c r="O34" s="5">
        <f t="shared" si="1"/>
        <v>159.30000000000001</v>
      </c>
      <c r="P34" s="5">
        <f t="shared" si="2"/>
        <v>6</v>
      </c>
      <c r="Q34" s="5">
        <f t="shared" si="3"/>
        <v>0.06</v>
      </c>
      <c r="R34" s="5">
        <f t="shared" si="4"/>
        <v>1.1999999999999995E-2</v>
      </c>
    </row>
    <row r="35" spans="3:19" x14ac:dyDescent="0.25">
      <c r="J35">
        <f t="shared" si="5"/>
        <v>166.8</v>
      </c>
      <c r="M35" s="5">
        <v>9</v>
      </c>
      <c r="N35" s="5" t="str">
        <f t="shared" si="0"/>
        <v>161,8 - 166,8</v>
      </c>
      <c r="O35" s="5">
        <f t="shared" si="1"/>
        <v>164.3</v>
      </c>
      <c r="P35" s="5">
        <f>COUNTIFS($B$14:$K$23, "&lt;=" &amp; J35, $B$14:$K$23, "&gt;=" &amp; J34)</f>
        <v>4</v>
      </c>
      <c r="Q35" s="5">
        <f t="shared" si="3"/>
        <v>0.04</v>
      </c>
      <c r="R35" s="5">
        <f t="shared" si="4"/>
        <v>7.9999999999999967E-3</v>
      </c>
    </row>
    <row r="36" spans="3:19" x14ac:dyDescent="0.25">
      <c r="M36" s="6" t="s">
        <v>10</v>
      </c>
      <c r="N36" s="7" t="s">
        <v>11</v>
      </c>
      <c r="O36" s="7" t="s">
        <v>11</v>
      </c>
      <c r="P36" s="5">
        <f>SUM(P27:P35)</f>
        <v>100</v>
      </c>
      <c r="Q36" s="7" t="s">
        <v>11</v>
      </c>
      <c r="R36" s="7" t="s">
        <v>11</v>
      </c>
    </row>
    <row r="37" spans="3:19" x14ac:dyDescent="0.25">
      <c r="C37" s="15" t="s">
        <v>17</v>
      </c>
    </row>
    <row r="38" spans="3:19" x14ac:dyDescent="0.25">
      <c r="C38" t="s">
        <v>19</v>
      </c>
      <c r="D38" t="s">
        <v>13</v>
      </c>
      <c r="E38" t="s">
        <v>18</v>
      </c>
      <c r="F38" t="s">
        <v>15</v>
      </c>
      <c r="M38" s="15" t="s">
        <v>23</v>
      </c>
      <c r="O38" s="19" t="s">
        <v>57</v>
      </c>
    </row>
    <row r="39" spans="3:19" x14ac:dyDescent="0.25">
      <c r="C39">
        <f>Q27</f>
        <v>0.04</v>
      </c>
      <c r="D39">
        <f>P27</f>
        <v>4</v>
      </c>
      <c r="E39">
        <f>O27</f>
        <v>124.3</v>
      </c>
      <c r="F39">
        <f>C39</f>
        <v>0.04</v>
      </c>
      <c r="M39" s="15" cm="1">
        <f t="array" ref="M39">1/P36 * SUM(O27:O35*P27:P35)</f>
        <v>144.35</v>
      </c>
    </row>
    <row r="40" spans="3:19" x14ac:dyDescent="0.25">
      <c r="C40">
        <f>Q28</f>
        <v>0.06</v>
      </c>
      <c r="D40">
        <f>P28</f>
        <v>6</v>
      </c>
      <c r="E40">
        <f t="shared" ref="E40:E47" si="6">O28</f>
        <v>129.30000000000001</v>
      </c>
      <c r="F40">
        <f>F39+C40</f>
        <v>0.1</v>
      </c>
    </row>
    <row r="41" spans="3:19" x14ac:dyDescent="0.25">
      <c r="C41">
        <f>Q29</f>
        <v>0.09</v>
      </c>
      <c r="D41">
        <f>P29</f>
        <v>9</v>
      </c>
      <c r="E41">
        <f t="shared" si="6"/>
        <v>134.30000000000001</v>
      </c>
      <c r="F41">
        <f>F40+C41</f>
        <v>0.19</v>
      </c>
      <c r="M41" s="15" t="s">
        <v>24</v>
      </c>
      <c r="N41" s="15"/>
      <c r="O41" s="15" t="s">
        <v>25</v>
      </c>
      <c r="P41" s="15"/>
      <c r="Q41" s="15" t="s">
        <v>31</v>
      </c>
      <c r="R41" s="15"/>
      <c r="S41" s="15" t="s">
        <v>32</v>
      </c>
    </row>
    <row r="42" spans="3:19" x14ac:dyDescent="0.25">
      <c r="C42">
        <f>Q30</f>
        <v>0.19</v>
      </c>
      <c r="D42">
        <f>P30</f>
        <v>19</v>
      </c>
      <c r="E42">
        <f t="shared" si="6"/>
        <v>139.30000000000001</v>
      </c>
      <c r="F42">
        <f>F41+C42</f>
        <v>0.38</v>
      </c>
      <c r="M42" s="15" cm="1">
        <f t="array" ref="M42">1/P36 * SUM((O27:O35 - $M$39)^2 * P27:P35)</f>
        <v>87.247500000000016</v>
      </c>
      <c r="N42" s="15"/>
      <c r="O42" s="15">
        <f>SQRT(M42)</f>
        <v>9.3406370232441862</v>
      </c>
      <c r="P42" s="15"/>
      <c r="Q42" s="15">
        <f>P36/(P36-1) * M42</f>
        <v>88.128787878787904</v>
      </c>
      <c r="R42" s="15"/>
      <c r="S42" s="15">
        <f>SQRT(Q42)</f>
        <v>9.3876934269706478</v>
      </c>
    </row>
    <row r="43" spans="3:19" x14ac:dyDescent="0.25">
      <c r="C43">
        <f>Q31</f>
        <v>0.24</v>
      </c>
      <c r="D43">
        <f>P31</f>
        <v>24</v>
      </c>
      <c r="E43">
        <f t="shared" si="6"/>
        <v>144.30000000000001</v>
      </c>
      <c r="F43">
        <f>F42+C43</f>
        <v>0.62</v>
      </c>
    </row>
    <row r="44" spans="3:19" ht="48" x14ac:dyDescent="0.25">
      <c r="C44">
        <f>Q32</f>
        <v>0.18</v>
      </c>
      <c r="D44">
        <f>P32</f>
        <v>18</v>
      </c>
      <c r="E44">
        <f t="shared" si="6"/>
        <v>149.30000000000001</v>
      </c>
      <c r="F44">
        <f>F43+C44</f>
        <v>0.8</v>
      </c>
      <c r="M44" s="4" t="s">
        <v>26</v>
      </c>
      <c r="N44" s="4" t="s">
        <v>12</v>
      </c>
      <c r="O44" s="4" t="s">
        <v>27</v>
      </c>
      <c r="P44" s="4" t="s">
        <v>7</v>
      </c>
      <c r="Q44" s="4" t="s">
        <v>28</v>
      </c>
      <c r="R44" s="4" t="s">
        <v>29</v>
      </c>
      <c r="S44" s="8" t="s">
        <v>30</v>
      </c>
    </row>
    <row r="45" spans="3:19" x14ac:dyDescent="0.25">
      <c r="C45">
        <f>Q33</f>
        <v>0.1</v>
      </c>
      <c r="D45">
        <f>P33</f>
        <v>10</v>
      </c>
      <c r="E45">
        <f t="shared" si="6"/>
        <v>154.30000000000001</v>
      </c>
      <c r="F45">
        <f>F44+C45</f>
        <v>0.9</v>
      </c>
      <c r="M45" s="5">
        <v>1</v>
      </c>
      <c r="N45" s="5" t="str">
        <f>N27</f>
        <v>121,8 - 126,8</v>
      </c>
      <c r="O45" s="5">
        <f>O27</f>
        <v>124.3</v>
      </c>
      <c r="P45" s="5">
        <f>P27</f>
        <v>4</v>
      </c>
      <c r="Q45" s="5">
        <f>O45*P45</f>
        <v>497.2</v>
      </c>
      <c r="R45" s="5">
        <f>O45^2</f>
        <v>15450.49</v>
      </c>
      <c r="S45" s="5">
        <f>P45*R45</f>
        <v>61801.96</v>
      </c>
    </row>
    <row r="46" spans="3:19" x14ac:dyDescent="0.25">
      <c r="C46">
        <f>Q34</f>
        <v>0.06</v>
      </c>
      <c r="D46">
        <f>P34</f>
        <v>6</v>
      </c>
      <c r="E46">
        <f t="shared" si="6"/>
        <v>159.30000000000001</v>
      </c>
      <c r="F46">
        <f>F45+C46</f>
        <v>0.96</v>
      </c>
      <c r="M46" s="5">
        <v>2</v>
      </c>
      <c r="N46" s="5" t="str">
        <f t="shared" ref="N46:P53" si="7">N28</f>
        <v>126,8 - 131,8</v>
      </c>
      <c r="O46" s="5">
        <f t="shared" si="7"/>
        <v>129.30000000000001</v>
      </c>
      <c r="P46" s="5">
        <f t="shared" si="7"/>
        <v>6</v>
      </c>
      <c r="Q46" s="5">
        <f t="shared" ref="Q46:Q53" si="8">O46*P46</f>
        <v>775.80000000000007</v>
      </c>
      <c r="R46" s="5">
        <f t="shared" ref="R46:R53" si="9">O46^2</f>
        <v>16718.490000000002</v>
      </c>
      <c r="S46" s="5">
        <f t="shared" ref="S46:S53" si="10">P46*R46</f>
        <v>100310.94</v>
      </c>
    </row>
    <row r="47" spans="3:19" x14ac:dyDescent="0.25">
      <c r="C47">
        <f>Q35</f>
        <v>0.04</v>
      </c>
      <c r="D47">
        <f>P35</f>
        <v>4</v>
      </c>
      <c r="E47">
        <f t="shared" si="6"/>
        <v>164.3</v>
      </c>
      <c r="F47">
        <f>F46+C47</f>
        <v>1</v>
      </c>
      <c r="M47" s="5">
        <v>3</v>
      </c>
      <c r="N47" s="5" t="str">
        <f t="shared" si="7"/>
        <v>131,8 - 136,8</v>
      </c>
      <c r="O47" s="5">
        <f t="shared" si="7"/>
        <v>134.30000000000001</v>
      </c>
      <c r="P47" s="5">
        <f t="shared" si="7"/>
        <v>9</v>
      </c>
      <c r="Q47" s="5">
        <f t="shared" si="8"/>
        <v>1208.7</v>
      </c>
      <c r="R47" s="5">
        <f t="shared" si="9"/>
        <v>18036.490000000002</v>
      </c>
      <c r="S47" s="5">
        <f t="shared" si="10"/>
        <v>162328.41</v>
      </c>
    </row>
    <row r="48" spans="3:19" x14ac:dyDescent="0.25">
      <c r="M48" s="5">
        <v>4</v>
      </c>
      <c r="N48" s="5" t="str">
        <f t="shared" si="7"/>
        <v>136,8 - 141,8</v>
      </c>
      <c r="O48" s="5">
        <f t="shared" si="7"/>
        <v>139.30000000000001</v>
      </c>
      <c r="P48" s="5">
        <f t="shared" si="7"/>
        <v>19</v>
      </c>
      <c r="Q48" s="5">
        <f t="shared" si="8"/>
        <v>2646.7000000000003</v>
      </c>
      <c r="R48" s="5">
        <f t="shared" si="9"/>
        <v>19404.490000000002</v>
      </c>
      <c r="S48" s="5">
        <f t="shared" si="10"/>
        <v>368685.31000000006</v>
      </c>
    </row>
    <row r="49" spans="3:20" x14ac:dyDescent="0.25">
      <c r="M49" s="5">
        <v>5</v>
      </c>
      <c r="N49" s="5" t="str">
        <f t="shared" si="7"/>
        <v>141,8 - 146,8</v>
      </c>
      <c r="O49" s="5">
        <f t="shared" si="7"/>
        <v>144.30000000000001</v>
      </c>
      <c r="P49" s="5">
        <f t="shared" si="7"/>
        <v>24</v>
      </c>
      <c r="Q49" s="5">
        <f t="shared" si="8"/>
        <v>3463.2000000000003</v>
      </c>
      <c r="R49" s="5">
        <f t="shared" si="9"/>
        <v>20822.490000000002</v>
      </c>
      <c r="S49" s="5">
        <f t="shared" si="10"/>
        <v>499739.76</v>
      </c>
    </row>
    <row r="50" spans="3:20" x14ac:dyDescent="0.25">
      <c r="M50" s="5">
        <v>6</v>
      </c>
      <c r="N50" s="5" t="str">
        <f t="shared" si="7"/>
        <v>146,8 - 151,8</v>
      </c>
      <c r="O50" s="5">
        <f t="shared" si="7"/>
        <v>149.30000000000001</v>
      </c>
      <c r="P50" s="5">
        <f t="shared" si="7"/>
        <v>18</v>
      </c>
      <c r="Q50" s="5">
        <f t="shared" si="8"/>
        <v>2687.4</v>
      </c>
      <c r="R50" s="5">
        <f t="shared" si="9"/>
        <v>22290.49</v>
      </c>
      <c r="S50" s="5">
        <f t="shared" si="10"/>
        <v>401228.82</v>
      </c>
    </row>
    <row r="51" spans="3:20" x14ac:dyDescent="0.25">
      <c r="M51" s="5">
        <v>7</v>
      </c>
      <c r="N51" s="5" t="str">
        <f t="shared" si="7"/>
        <v>151,8 - 156,8</v>
      </c>
      <c r="O51" s="5">
        <f t="shared" si="7"/>
        <v>154.30000000000001</v>
      </c>
      <c r="P51" s="5">
        <f t="shared" si="7"/>
        <v>10</v>
      </c>
      <c r="Q51" s="5">
        <f t="shared" si="8"/>
        <v>1543</v>
      </c>
      <c r="R51" s="5">
        <f t="shared" si="9"/>
        <v>23808.490000000005</v>
      </c>
      <c r="S51" s="5">
        <f t="shared" si="10"/>
        <v>238084.90000000005</v>
      </c>
    </row>
    <row r="52" spans="3:20" x14ac:dyDescent="0.25">
      <c r="C52" s="15" t="s">
        <v>21</v>
      </c>
      <c r="M52" s="5">
        <v>8</v>
      </c>
      <c r="N52" s="5" t="str">
        <f t="shared" si="7"/>
        <v>156,8 - 161,8</v>
      </c>
      <c r="O52" s="5">
        <f t="shared" si="7"/>
        <v>159.30000000000001</v>
      </c>
      <c r="P52" s="5">
        <f t="shared" si="7"/>
        <v>6</v>
      </c>
      <c r="Q52" s="5">
        <f t="shared" si="8"/>
        <v>955.80000000000007</v>
      </c>
      <c r="R52" s="5">
        <f t="shared" si="9"/>
        <v>25376.490000000005</v>
      </c>
      <c r="S52" s="5">
        <f t="shared" si="10"/>
        <v>152258.94000000003</v>
      </c>
    </row>
    <row r="53" spans="3:20" x14ac:dyDescent="0.25">
      <c r="C53" t="s">
        <v>14</v>
      </c>
      <c r="D53" t="s">
        <v>20</v>
      </c>
      <c r="M53" s="5">
        <v>9</v>
      </c>
      <c r="N53" s="5" t="str">
        <f t="shared" si="7"/>
        <v>161,8 - 166,8</v>
      </c>
      <c r="O53" s="5">
        <f t="shared" si="7"/>
        <v>164.3</v>
      </c>
      <c r="P53" s="5">
        <f t="shared" si="7"/>
        <v>4</v>
      </c>
      <c r="Q53" s="5">
        <f t="shared" si="8"/>
        <v>657.2</v>
      </c>
      <c r="R53" s="5">
        <f t="shared" si="9"/>
        <v>26994.490000000005</v>
      </c>
      <c r="S53" s="5">
        <f t="shared" si="10"/>
        <v>107977.96000000002</v>
      </c>
    </row>
    <row r="54" spans="3:20" x14ac:dyDescent="0.25">
      <c r="C54">
        <f>J26</f>
        <v>121.8</v>
      </c>
      <c r="D54">
        <f>R27</f>
        <v>7.9999999999999967E-3</v>
      </c>
      <c r="M54" s="6" t="s">
        <v>10</v>
      </c>
      <c r="N54" s="7" t="s">
        <v>11</v>
      </c>
      <c r="O54" s="7" t="s">
        <v>11</v>
      </c>
      <c r="P54" s="5">
        <f>SUM(P45:P53)</f>
        <v>100</v>
      </c>
      <c r="Q54" s="7">
        <f>SUM(Q45:Q53)</f>
        <v>14435</v>
      </c>
      <c r="R54" s="7" t="s">
        <v>11</v>
      </c>
      <c r="S54" s="5">
        <f>SUM(S45:S53)</f>
        <v>2092417.0000000002</v>
      </c>
    </row>
    <row r="55" spans="3:20" x14ac:dyDescent="0.25">
      <c r="C55">
        <f t="shared" ref="C55:C62" si="11">J27</f>
        <v>126.8</v>
      </c>
      <c r="D55">
        <f>R28</f>
        <v>1.1999999999999995E-2</v>
      </c>
    </row>
    <row r="56" spans="3:20" x14ac:dyDescent="0.25">
      <c r="C56">
        <f t="shared" si="11"/>
        <v>131.80000000000001</v>
      </c>
      <c r="D56">
        <f>R29</f>
        <v>1.7999999999999992E-2</v>
      </c>
    </row>
    <row r="57" spans="3:20" x14ac:dyDescent="0.25">
      <c r="C57">
        <f t="shared" si="11"/>
        <v>136.80000000000001</v>
      </c>
      <c r="D57">
        <f>R30</f>
        <v>3.7999999999999985E-2</v>
      </c>
      <c r="N57" s="19" t="s">
        <v>56</v>
      </c>
      <c r="O57" s="15" t="s">
        <v>77</v>
      </c>
    </row>
    <row r="58" spans="3:20" x14ac:dyDescent="0.25">
      <c r="C58">
        <f t="shared" si="11"/>
        <v>141.80000000000001</v>
      </c>
      <c r="D58">
        <f>R31</f>
        <v>4.799999999999998E-2</v>
      </c>
    </row>
    <row r="59" spans="3:20" ht="18" x14ac:dyDescent="0.25">
      <c r="C59">
        <f t="shared" si="11"/>
        <v>146.80000000000001</v>
      </c>
      <c r="D59">
        <f>R32</f>
        <v>3.5999999999999983E-2</v>
      </c>
      <c r="M59" s="10" t="s">
        <v>33</v>
      </c>
      <c r="N59" s="10" t="s">
        <v>34</v>
      </c>
      <c r="O59" s="10"/>
      <c r="P59" s="10" t="s">
        <v>36</v>
      </c>
      <c r="Q59" s="10" t="s">
        <v>40</v>
      </c>
      <c r="R59" s="10" t="s">
        <v>37</v>
      </c>
      <c r="S59" s="10"/>
    </row>
    <row r="60" spans="3:20" ht="18" x14ac:dyDescent="0.25">
      <c r="C60">
        <f t="shared" si="11"/>
        <v>151.80000000000001</v>
      </c>
      <c r="D60">
        <f>R33</f>
        <v>1.9999999999999993E-2</v>
      </c>
      <c r="M60" s="10"/>
      <c r="N60" s="5" t="s">
        <v>16</v>
      </c>
      <c r="O60" s="5" t="s">
        <v>35</v>
      </c>
      <c r="P60" s="10"/>
      <c r="Q60" s="10"/>
      <c r="R60" s="5" t="s">
        <v>38</v>
      </c>
      <c r="S60" s="5" t="s">
        <v>39</v>
      </c>
      <c r="T60" s="11" t="s">
        <v>13</v>
      </c>
    </row>
    <row r="61" spans="3:20" x14ac:dyDescent="0.25">
      <c r="C61">
        <f t="shared" si="11"/>
        <v>156.80000000000001</v>
      </c>
      <c r="D61">
        <f>R34</f>
        <v>1.1999999999999995E-2</v>
      </c>
      <c r="M61" s="5">
        <v>1</v>
      </c>
      <c r="N61" s="5">
        <f>J26</f>
        <v>121.8</v>
      </c>
      <c r="O61" s="5">
        <f>J28</f>
        <v>131.80000000000001</v>
      </c>
      <c r="P61" s="7" t="s">
        <v>11</v>
      </c>
      <c r="Q61" s="5">
        <f>O61-$M$39</f>
        <v>-12.549999999999983</v>
      </c>
      <c r="R61" s="7" t="s">
        <v>11</v>
      </c>
      <c r="S61" s="5">
        <f>Q61/$O$42</f>
        <v>-1.3435914455051934</v>
      </c>
      <c r="T61" s="3">
        <f>P45+P46</f>
        <v>10</v>
      </c>
    </row>
    <row r="62" spans="3:20" x14ac:dyDescent="0.25">
      <c r="C62">
        <f t="shared" si="11"/>
        <v>161.80000000000001</v>
      </c>
      <c r="D62">
        <f>R35</f>
        <v>7.9999999999999967E-3</v>
      </c>
      <c r="M62" s="5">
        <v>2</v>
      </c>
      <c r="N62" s="5">
        <f>O61</f>
        <v>131.80000000000001</v>
      </c>
      <c r="O62" s="5">
        <f t="shared" ref="O62:O67" si="12">J29</f>
        <v>136.80000000000001</v>
      </c>
      <c r="P62" s="5">
        <f>Q61</f>
        <v>-12.549999999999983</v>
      </c>
      <c r="Q62" s="5">
        <f t="shared" ref="Q62:Q66" si="13">O62-$M$39</f>
        <v>-7.5499999999999829</v>
      </c>
      <c r="R62" s="5">
        <f>S61</f>
        <v>-1.3435914455051934</v>
      </c>
      <c r="S62" s="5">
        <f t="shared" ref="S62:S66" si="14">Q62/$O$42</f>
        <v>-0.80829604888957773</v>
      </c>
      <c r="T62" s="3">
        <f>P47</f>
        <v>9</v>
      </c>
    </row>
    <row r="63" spans="3:20" x14ac:dyDescent="0.25">
      <c r="M63" s="5">
        <v>3</v>
      </c>
      <c r="N63" s="5">
        <f t="shared" ref="N63:N67" si="15">O62</f>
        <v>136.80000000000001</v>
      </c>
      <c r="O63" s="5">
        <f t="shared" si="12"/>
        <v>141.80000000000001</v>
      </c>
      <c r="P63" s="5">
        <f t="shared" ref="P63:P67" si="16">Q62</f>
        <v>-7.5499999999999829</v>
      </c>
      <c r="Q63" s="5">
        <f t="shared" si="13"/>
        <v>-2.5499999999999829</v>
      </c>
      <c r="R63" s="5">
        <f t="shared" ref="R63:R67" si="17">S62</f>
        <v>-0.80829604888957773</v>
      </c>
      <c r="S63" s="5">
        <f t="shared" si="14"/>
        <v>-0.27300065227396214</v>
      </c>
      <c r="T63" s="3">
        <f t="shared" ref="T63:T66" si="18">P48</f>
        <v>19</v>
      </c>
    </row>
    <row r="64" spans="3:20" x14ac:dyDescent="0.25">
      <c r="C64" s="15" t="s">
        <v>22</v>
      </c>
      <c r="M64" s="5">
        <v>4</v>
      </c>
      <c r="N64" s="5">
        <f t="shared" si="15"/>
        <v>141.80000000000001</v>
      </c>
      <c r="O64" s="5">
        <f t="shared" si="12"/>
        <v>146.80000000000001</v>
      </c>
      <c r="P64" s="5">
        <f t="shared" si="16"/>
        <v>-2.5499999999999829</v>
      </c>
      <c r="Q64" s="5">
        <f t="shared" si="13"/>
        <v>2.4500000000000171</v>
      </c>
      <c r="R64" s="5">
        <f t="shared" si="17"/>
        <v>-0.27300065227396214</v>
      </c>
      <c r="S64" s="5">
        <f t="shared" si="14"/>
        <v>0.26229474434165351</v>
      </c>
      <c r="T64" s="3">
        <f t="shared" si="18"/>
        <v>24</v>
      </c>
    </row>
    <row r="65" spans="3:20" x14ac:dyDescent="0.25">
      <c r="C65">
        <f>J26</f>
        <v>121.8</v>
      </c>
      <c r="D65">
        <v>0</v>
      </c>
      <c r="M65" s="5">
        <v>5</v>
      </c>
      <c r="N65" s="5">
        <f t="shared" si="15"/>
        <v>146.80000000000001</v>
      </c>
      <c r="O65" s="5">
        <f t="shared" si="12"/>
        <v>151.80000000000001</v>
      </c>
      <c r="P65" s="5">
        <f t="shared" si="16"/>
        <v>2.4500000000000171</v>
      </c>
      <c r="Q65" s="5">
        <f t="shared" si="13"/>
        <v>7.4500000000000171</v>
      </c>
      <c r="R65" s="5">
        <f t="shared" si="17"/>
        <v>0.26229474434165351</v>
      </c>
      <c r="S65" s="5">
        <f t="shared" si="14"/>
        <v>0.7975901409572691</v>
      </c>
      <c r="T65" s="3">
        <f t="shared" si="18"/>
        <v>18</v>
      </c>
    </row>
    <row r="66" spans="3:20" x14ac:dyDescent="0.25">
      <c r="C66">
        <f t="shared" ref="C66:C72" si="19">J27</f>
        <v>126.8</v>
      </c>
      <c r="D66">
        <f>F39</f>
        <v>0.04</v>
      </c>
      <c r="M66" s="5">
        <v>6</v>
      </c>
      <c r="N66" s="5">
        <f t="shared" si="15"/>
        <v>151.80000000000001</v>
      </c>
      <c r="O66" s="5">
        <f t="shared" si="12"/>
        <v>156.80000000000001</v>
      </c>
      <c r="P66" s="5">
        <f t="shared" si="16"/>
        <v>7.4500000000000171</v>
      </c>
      <c r="Q66" s="5">
        <f t="shared" si="13"/>
        <v>12.450000000000017</v>
      </c>
      <c r="R66" s="5">
        <f t="shared" si="17"/>
        <v>0.7975901409572691</v>
      </c>
      <c r="S66" s="5">
        <f t="shared" si="14"/>
        <v>1.3328855375728847</v>
      </c>
      <c r="T66" s="3">
        <f t="shared" si="18"/>
        <v>10</v>
      </c>
    </row>
    <row r="67" spans="3:20" x14ac:dyDescent="0.25">
      <c r="C67">
        <f t="shared" si="19"/>
        <v>131.80000000000001</v>
      </c>
      <c r="D67">
        <f>F40</f>
        <v>0.1</v>
      </c>
      <c r="M67" s="5">
        <v>7</v>
      </c>
      <c r="N67" s="5">
        <f t="shared" si="15"/>
        <v>156.80000000000001</v>
      </c>
      <c r="O67" s="5">
        <f>J35</f>
        <v>166.8</v>
      </c>
      <c r="P67" s="5">
        <f t="shared" si="16"/>
        <v>12.450000000000017</v>
      </c>
      <c r="Q67" s="7" t="s">
        <v>11</v>
      </c>
      <c r="R67" s="5">
        <f t="shared" si="17"/>
        <v>1.3328855375728847</v>
      </c>
      <c r="S67" s="7" t="s">
        <v>11</v>
      </c>
      <c r="T67" s="3">
        <f>P52+P53</f>
        <v>10</v>
      </c>
    </row>
    <row r="68" spans="3:20" x14ac:dyDescent="0.25">
      <c r="C68">
        <f t="shared" si="19"/>
        <v>136.80000000000001</v>
      </c>
      <c r="D68">
        <f>F41</f>
        <v>0.19</v>
      </c>
    </row>
    <row r="69" spans="3:20" x14ac:dyDescent="0.25">
      <c r="C69">
        <f t="shared" si="19"/>
        <v>141.80000000000001</v>
      </c>
      <c r="D69">
        <f>F42</f>
        <v>0.38</v>
      </c>
    </row>
    <row r="70" spans="3:20" ht="18" x14ac:dyDescent="0.25">
      <c r="C70">
        <f t="shared" si="19"/>
        <v>146.80000000000001</v>
      </c>
      <c r="D70">
        <f>F43</f>
        <v>0.62</v>
      </c>
      <c r="M70" s="10" t="s">
        <v>33</v>
      </c>
      <c r="N70" s="10" t="s">
        <v>37</v>
      </c>
      <c r="O70" s="10"/>
      <c r="P70" s="10" t="s">
        <v>43</v>
      </c>
      <c r="Q70" s="10" t="s">
        <v>44</v>
      </c>
      <c r="R70" s="12" t="s">
        <v>45</v>
      </c>
      <c r="S70" s="12" t="s">
        <v>46</v>
      </c>
    </row>
    <row r="71" spans="3:20" ht="18" x14ac:dyDescent="0.25">
      <c r="C71">
        <f t="shared" si="19"/>
        <v>151.80000000000001</v>
      </c>
      <c r="D71">
        <f>F44</f>
        <v>0.8</v>
      </c>
      <c r="M71" s="10"/>
      <c r="N71" s="5" t="s">
        <v>41</v>
      </c>
      <c r="O71" s="5" t="s">
        <v>42</v>
      </c>
      <c r="P71" s="10"/>
      <c r="Q71" s="10"/>
      <c r="R71" s="13"/>
      <c r="S71" s="13"/>
    </row>
    <row r="72" spans="3:20" x14ac:dyDescent="0.25">
      <c r="C72">
        <f t="shared" si="19"/>
        <v>156.80000000000001</v>
      </c>
      <c r="D72">
        <f>F45</f>
        <v>0.9</v>
      </c>
      <c r="M72" s="5">
        <v>1</v>
      </c>
      <c r="N72" s="5" t="str">
        <f>R61</f>
        <v>-</v>
      </c>
      <c r="O72" s="5">
        <f>S61</f>
        <v>-1.3435914455051934</v>
      </c>
      <c r="P72" s="7">
        <v>-0.5</v>
      </c>
      <c r="Q72" s="5">
        <f>_xlfn.NORM.S.DIST(O72, 1) -0.5</f>
        <v>-0.41045973136042219</v>
      </c>
      <c r="R72" s="7">
        <f>Q72-P72</f>
        <v>8.9540268639577814E-2</v>
      </c>
      <c r="S72" s="5">
        <f>100*R72</f>
        <v>8.9540268639577807</v>
      </c>
    </row>
    <row r="73" spans="3:20" x14ac:dyDescent="0.25">
      <c r="C73">
        <f>J34</f>
        <v>161.80000000000001</v>
      </c>
      <c r="D73">
        <f>F46</f>
        <v>0.96</v>
      </c>
      <c r="M73" s="5">
        <v>2</v>
      </c>
      <c r="N73" s="5">
        <f t="shared" ref="N73:N77" si="20">R62</f>
        <v>-1.3435914455051934</v>
      </c>
      <c r="O73" s="5">
        <f t="shared" ref="O73:O78" si="21">S62</f>
        <v>-0.80829604888957773</v>
      </c>
      <c r="P73" s="5">
        <f>Q72</f>
        <v>-0.41045973136042219</v>
      </c>
      <c r="Q73" s="5">
        <f t="shared" ref="Q73:Q77" si="22">_xlfn.NORM.S.DIST(O73, 1) -0.5</f>
        <v>-0.29053991174271965</v>
      </c>
      <c r="R73" s="7">
        <f t="shared" ref="R73:R78" si="23">Q73-P73</f>
        <v>0.11991981961770254</v>
      </c>
      <c r="S73" s="5">
        <f t="shared" ref="S73:S78" si="24">100*R73</f>
        <v>11.991981961770254</v>
      </c>
    </row>
    <row r="74" spans="3:20" x14ac:dyDescent="0.25">
      <c r="C74">
        <f>J35</f>
        <v>166.8</v>
      </c>
      <c r="D74">
        <f>F47</f>
        <v>1</v>
      </c>
      <c r="M74" s="5">
        <v>3</v>
      </c>
      <c r="N74" s="5">
        <f t="shared" si="20"/>
        <v>-0.80829604888957773</v>
      </c>
      <c r="O74" s="5">
        <f t="shared" si="21"/>
        <v>-0.27300065227396214</v>
      </c>
      <c r="P74" s="5">
        <f t="shared" ref="P74:P78" si="25">Q73</f>
        <v>-0.29053991174271965</v>
      </c>
      <c r="Q74" s="5">
        <f t="shared" si="22"/>
        <v>-0.10757364291417348</v>
      </c>
      <c r="R74" s="7">
        <f t="shared" si="23"/>
        <v>0.18296626882854616</v>
      </c>
      <c r="S74" s="5">
        <f t="shared" si="24"/>
        <v>18.296626882854618</v>
      </c>
    </row>
    <row r="75" spans="3:20" x14ac:dyDescent="0.25">
      <c r="M75" s="5">
        <v>4</v>
      </c>
      <c r="N75" s="5">
        <f t="shared" si="20"/>
        <v>-0.27300065227396214</v>
      </c>
      <c r="O75" s="5">
        <f t="shared" si="21"/>
        <v>0.26229474434165351</v>
      </c>
      <c r="P75" s="5">
        <f t="shared" si="25"/>
        <v>-0.10757364291417348</v>
      </c>
      <c r="Q75" s="5">
        <f t="shared" si="22"/>
        <v>0.10345289318329964</v>
      </c>
      <c r="R75" s="7">
        <f t="shared" si="23"/>
        <v>0.21102653609747313</v>
      </c>
      <c r="S75" s="5">
        <f t="shared" si="24"/>
        <v>21.102653609747314</v>
      </c>
    </row>
    <row r="76" spans="3:20" x14ac:dyDescent="0.25">
      <c r="M76" s="5">
        <v>5</v>
      </c>
      <c r="N76" s="5">
        <f t="shared" si="20"/>
        <v>0.26229474434165351</v>
      </c>
      <c r="O76" s="5">
        <f t="shared" si="21"/>
        <v>0.7975901409572691</v>
      </c>
      <c r="P76" s="5">
        <f t="shared" si="25"/>
        <v>0.10345289318329964</v>
      </c>
      <c r="Q76" s="5">
        <f t="shared" si="22"/>
        <v>0.28744581290832505</v>
      </c>
      <c r="R76" s="7">
        <f t="shared" si="23"/>
        <v>0.18399291972502541</v>
      </c>
      <c r="S76" s="5">
        <f t="shared" si="24"/>
        <v>18.399291972502539</v>
      </c>
    </row>
    <row r="77" spans="3:20" x14ac:dyDescent="0.25">
      <c r="M77" s="5">
        <v>6</v>
      </c>
      <c r="N77" s="5">
        <f t="shared" si="20"/>
        <v>0.7975901409572691</v>
      </c>
      <c r="O77" s="5">
        <f t="shared" si="21"/>
        <v>1.3328855375728847</v>
      </c>
      <c r="P77" s="5">
        <f t="shared" si="25"/>
        <v>0.28744581290832505</v>
      </c>
      <c r="Q77" s="5">
        <f t="shared" si="22"/>
        <v>0.40871531533113192</v>
      </c>
      <c r="R77" s="7">
        <f t="shared" si="23"/>
        <v>0.12126950242280687</v>
      </c>
      <c r="S77" s="5">
        <f t="shared" si="24"/>
        <v>12.126950242280687</v>
      </c>
    </row>
    <row r="78" spans="3:20" x14ac:dyDescent="0.25">
      <c r="M78" s="5">
        <v>7</v>
      </c>
      <c r="N78" s="5">
        <f>R67</f>
        <v>1.3328855375728847</v>
      </c>
      <c r="O78" s="5" t="str">
        <f t="shared" si="21"/>
        <v>-</v>
      </c>
      <c r="P78" s="5">
        <f t="shared" si="25"/>
        <v>0.40871531533113192</v>
      </c>
      <c r="Q78" s="7">
        <v>0.5</v>
      </c>
      <c r="R78" s="7">
        <f t="shared" si="23"/>
        <v>9.1284684668868077E-2</v>
      </c>
      <c r="S78" s="5">
        <f t="shared" si="24"/>
        <v>9.1284684668868081</v>
      </c>
    </row>
    <row r="79" spans="3:20" x14ac:dyDescent="0.25">
      <c r="M79" s="6" t="s">
        <v>10</v>
      </c>
      <c r="N79" s="7" t="s">
        <v>11</v>
      </c>
      <c r="O79" s="7" t="s">
        <v>11</v>
      </c>
      <c r="P79" s="7" t="s">
        <v>11</v>
      </c>
      <c r="Q79" s="7" t="s">
        <v>11</v>
      </c>
      <c r="R79" s="7">
        <f>SUM(R72:R78)</f>
        <v>1</v>
      </c>
      <c r="S79" s="5">
        <f>SUM(S72:S78)</f>
        <v>100</v>
      </c>
    </row>
    <row r="82" spans="13:20" ht="18" x14ac:dyDescent="0.25">
      <c r="M82" s="5" t="s">
        <v>33</v>
      </c>
      <c r="N82" s="5" t="s">
        <v>47</v>
      </c>
      <c r="O82" s="5" t="s">
        <v>48</v>
      </c>
      <c r="P82" s="5" t="s">
        <v>49</v>
      </c>
      <c r="Q82" s="5" t="s">
        <v>50</v>
      </c>
      <c r="R82" s="5" t="s">
        <v>51</v>
      </c>
      <c r="S82" s="5" t="s">
        <v>52</v>
      </c>
      <c r="T82" s="5" t="s">
        <v>53</v>
      </c>
    </row>
    <row r="83" spans="13:20" x14ac:dyDescent="0.25">
      <c r="M83" s="5">
        <v>1</v>
      </c>
      <c r="N83" s="5">
        <f>T61</f>
        <v>10</v>
      </c>
      <c r="O83" s="5">
        <f>S72</f>
        <v>8.9540268639577807</v>
      </c>
      <c r="P83" s="5">
        <f>N83-O83</f>
        <v>1.0459731360422193</v>
      </c>
      <c r="Q83" s="5">
        <f>P83^2</f>
        <v>1.0940598013219951</v>
      </c>
      <c r="R83" s="5">
        <f>Q83/O83</f>
        <v>0.12218634341224305</v>
      </c>
      <c r="S83" s="5">
        <f>N83^2</f>
        <v>100</v>
      </c>
      <c r="T83" s="5">
        <f>S83/O83</f>
        <v>11.168159479454463</v>
      </c>
    </row>
    <row r="84" spans="13:20" x14ac:dyDescent="0.25">
      <c r="M84" s="5">
        <v>2</v>
      </c>
      <c r="N84" s="5">
        <f t="shared" ref="N84:N89" si="26">T62</f>
        <v>9</v>
      </c>
      <c r="O84" s="5">
        <f t="shared" ref="O84:O89" si="27">S73</f>
        <v>11.991981961770254</v>
      </c>
      <c r="P84" s="5">
        <f t="shared" ref="P84:P89" si="28">N84-O84</f>
        <v>-2.9919819617702537</v>
      </c>
      <c r="Q84" s="5">
        <f t="shared" ref="Q84:Q89" si="29">P84^2</f>
        <v>8.9519560595585759</v>
      </c>
      <c r="R84" s="5">
        <f t="shared" ref="R84:R89" si="30">Q84/O84</f>
        <v>0.74649512383331584</v>
      </c>
      <c r="S84" s="5">
        <f t="shared" ref="S84:S89" si="31">N84^2</f>
        <v>81</v>
      </c>
      <c r="T84" s="5">
        <f t="shared" ref="T84:T89" si="32">S84/O84</f>
        <v>6.7545131620630618</v>
      </c>
    </row>
    <row r="85" spans="13:20" x14ac:dyDescent="0.25">
      <c r="M85" s="5">
        <v>3</v>
      </c>
      <c r="N85" s="5">
        <f t="shared" si="26"/>
        <v>19</v>
      </c>
      <c r="O85" s="5">
        <f t="shared" si="27"/>
        <v>18.296626882854618</v>
      </c>
      <c r="P85" s="5">
        <f t="shared" si="28"/>
        <v>0.70337311714538231</v>
      </c>
      <c r="Q85" s="5">
        <f t="shared" si="29"/>
        <v>0.49473374192281172</v>
      </c>
      <c r="R85" s="5">
        <f t="shared" si="30"/>
        <v>2.7039614738300001E-2</v>
      </c>
      <c r="S85" s="5">
        <f t="shared" si="31"/>
        <v>361</v>
      </c>
      <c r="T85" s="5">
        <f t="shared" si="32"/>
        <v>19.730412731883682</v>
      </c>
    </row>
    <row r="86" spans="13:20" x14ac:dyDescent="0.25">
      <c r="M86" s="5">
        <v>4</v>
      </c>
      <c r="N86" s="5">
        <f t="shared" si="26"/>
        <v>24</v>
      </c>
      <c r="O86" s="5">
        <f t="shared" si="27"/>
        <v>21.102653609747314</v>
      </c>
      <c r="P86" s="5">
        <f t="shared" si="28"/>
        <v>2.8973463902526859</v>
      </c>
      <c r="Q86" s="5">
        <f t="shared" si="29"/>
        <v>8.3946161051102699</v>
      </c>
      <c r="R86" s="5">
        <f t="shared" si="30"/>
        <v>0.39779907590544905</v>
      </c>
      <c r="S86" s="5">
        <f t="shared" si="31"/>
        <v>576</v>
      </c>
      <c r="T86" s="5">
        <f t="shared" si="32"/>
        <v>27.295145466158136</v>
      </c>
    </row>
    <row r="87" spans="13:20" x14ac:dyDescent="0.25">
      <c r="M87" s="5">
        <v>5</v>
      </c>
      <c r="N87" s="5">
        <f t="shared" si="26"/>
        <v>18</v>
      </c>
      <c r="O87" s="5">
        <f t="shared" si="27"/>
        <v>18.399291972502539</v>
      </c>
      <c r="P87" s="5">
        <f t="shared" si="28"/>
        <v>-0.39929197250253878</v>
      </c>
      <c r="Q87" s="5">
        <f t="shared" si="29"/>
        <v>0.1594340793049682</v>
      </c>
      <c r="R87" s="5">
        <f t="shared" si="30"/>
        <v>8.6652290502938923E-3</v>
      </c>
      <c r="S87" s="5">
        <f t="shared" si="31"/>
        <v>324</v>
      </c>
      <c r="T87" s="5">
        <f t="shared" si="32"/>
        <v>17.609373256547755</v>
      </c>
    </row>
    <row r="88" spans="13:20" x14ac:dyDescent="0.25">
      <c r="M88" s="5">
        <v>6</v>
      </c>
      <c r="N88" s="5">
        <f t="shared" si="26"/>
        <v>10</v>
      </c>
      <c r="O88" s="5">
        <f t="shared" si="27"/>
        <v>12.126950242280687</v>
      </c>
      <c r="P88" s="5">
        <f t="shared" si="28"/>
        <v>-2.126950242280687</v>
      </c>
      <c r="Q88" s="5">
        <f t="shared" si="29"/>
        <v>4.5239173331378728</v>
      </c>
      <c r="R88" s="5">
        <f t="shared" si="30"/>
        <v>0.37304658160179521</v>
      </c>
      <c r="S88" s="5">
        <f t="shared" si="31"/>
        <v>100</v>
      </c>
      <c r="T88" s="5">
        <f t="shared" si="32"/>
        <v>8.2460963393211077</v>
      </c>
    </row>
    <row r="89" spans="13:20" x14ac:dyDescent="0.25">
      <c r="M89" s="5">
        <v>7</v>
      </c>
      <c r="N89" s="5">
        <f t="shared" si="26"/>
        <v>10</v>
      </c>
      <c r="O89" s="5">
        <f t="shared" si="27"/>
        <v>9.1284684668868081</v>
      </c>
      <c r="P89" s="5">
        <f t="shared" si="28"/>
        <v>0.87153153311319187</v>
      </c>
      <c r="Q89" s="5">
        <f t="shared" si="29"/>
        <v>0.7595672132106307</v>
      </c>
      <c r="R89" s="5">
        <f t="shared" si="30"/>
        <v>8.3208614453337215E-2</v>
      </c>
      <c r="S89" s="5">
        <f t="shared" si="31"/>
        <v>100</v>
      </c>
      <c r="T89" s="5">
        <f t="shared" si="32"/>
        <v>10.954740147566529</v>
      </c>
    </row>
    <row r="90" spans="13:20" x14ac:dyDescent="0.25">
      <c r="M90" s="6" t="s">
        <v>10</v>
      </c>
      <c r="N90" s="7">
        <f>SUM(N83:N89)</f>
        <v>100</v>
      </c>
      <c r="O90" s="7">
        <f>SUM(O83:O89)</f>
        <v>100</v>
      </c>
      <c r="P90" s="7" t="s">
        <v>11</v>
      </c>
      <c r="Q90" s="7" t="s">
        <v>11</v>
      </c>
      <c r="R90" s="7">
        <f>SUM(R83:R89)</f>
        <v>1.7584405829947343</v>
      </c>
      <c r="S90" s="7" t="s">
        <v>11</v>
      </c>
      <c r="T90" s="5">
        <f>SUM(T83:T89)</f>
        <v>101.75844058299474</v>
      </c>
    </row>
    <row r="91" spans="13:20" ht="18.75" x14ac:dyDescent="0.35">
      <c r="R91" t="s">
        <v>54</v>
      </c>
    </row>
    <row r="92" spans="13:20" ht="18.75" x14ac:dyDescent="0.35">
      <c r="M92" t="s">
        <v>55</v>
      </c>
    </row>
    <row r="93" spans="13:20" ht="18.75" x14ac:dyDescent="0.35">
      <c r="M93" t="s">
        <v>61</v>
      </c>
    </row>
    <row r="94" spans="13:20" ht="18.75" x14ac:dyDescent="0.35">
      <c r="M94" s="15" t="s">
        <v>75</v>
      </c>
    </row>
    <row r="97" spans="13:21" x14ac:dyDescent="0.25">
      <c r="N97" s="19" t="s">
        <v>62</v>
      </c>
    </row>
    <row r="98" spans="13:21" x14ac:dyDescent="0.25">
      <c r="M98" t="s">
        <v>63</v>
      </c>
    </row>
    <row r="99" spans="13:21" ht="49.5" x14ac:dyDescent="0.35">
      <c r="M99" s="2" t="s">
        <v>66</v>
      </c>
      <c r="N99" s="1">
        <f>M39</f>
        <v>144.35</v>
      </c>
      <c r="O99" s="14" t="s">
        <v>68</v>
      </c>
      <c r="P99" s="1">
        <f>S42</f>
        <v>9.3876934269706478</v>
      </c>
      <c r="Q99" s="2" t="s">
        <v>64</v>
      </c>
      <c r="R99" s="1">
        <f>P36</f>
        <v>100</v>
      </c>
      <c r="T99" s="3" t="s">
        <v>70</v>
      </c>
      <c r="U99" s="3" t="s">
        <v>71</v>
      </c>
    </row>
    <row r="100" spans="13:21" ht="18" x14ac:dyDescent="0.35">
      <c r="M100" s="2" t="s">
        <v>65</v>
      </c>
      <c r="N100" s="1">
        <v>0.9</v>
      </c>
      <c r="O100" s="2" t="s">
        <v>67</v>
      </c>
      <c r="P100" s="1">
        <v>1.66</v>
      </c>
      <c r="Q100" t="s">
        <v>69</v>
      </c>
      <c r="R100">
        <f>P99/10 * P100</f>
        <v>1.5583571088771275</v>
      </c>
      <c r="T100" s="3">
        <f>N99-R100</f>
        <v>142.79164289112288</v>
      </c>
      <c r="U100" s="3">
        <f>N99+R100</f>
        <v>145.90835710887711</v>
      </c>
    </row>
    <row r="102" spans="13:21" x14ac:dyDescent="0.25">
      <c r="M102" s="15" t="s">
        <v>72</v>
      </c>
    </row>
    <row r="104" spans="13:21" x14ac:dyDescent="0.25">
      <c r="M104" t="s">
        <v>78</v>
      </c>
    </row>
    <row r="105" spans="13:21" ht="18" x14ac:dyDescent="0.35">
      <c r="M105" t="s">
        <v>79</v>
      </c>
      <c r="R105" t="s">
        <v>73</v>
      </c>
      <c r="S105" t="s">
        <v>74</v>
      </c>
    </row>
    <row r="106" spans="13:21" x14ac:dyDescent="0.25">
      <c r="M106" s="2"/>
      <c r="R106" s="1">
        <f>SQRT(2*100)/(SQRT(2*100-3) + P100) * P99</f>
        <v>8.4585139331843759</v>
      </c>
      <c r="S106">
        <f>SQRT(2*100)/(SQRT(2*100-3) - P100) * P99</f>
        <v>10.727665330490616</v>
      </c>
    </row>
    <row r="108" spans="13:21" x14ac:dyDescent="0.25">
      <c r="M108" s="15" t="s">
        <v>80</v>
      </c>
    </row>
    <row r="109" spans="13:21" ht="15.75" customHeight="1" x14ac:dyDescent="0.25"/>
  </sheetData>
  <sortState xmlns:xlrd2="http://schemas.microsoft.com/office/spreadsheetml/2017/richdata2" columnSort="1" ref="N2:W11">
    <sortCondition ref="N2:W2"/>
    <sortCondition ref="N3:W3"/>
    <sortCondition ref="N4:W4"/>
    <sortCondition ref="N5:W5"/>
    <sortCondition ref="N6:W6"/>
    <sortCondition ref="N7:W7"/>
    <sortCondition ref="N8:W8"/>
    <sortCondition ref="N9:W9"/>
    <sortCondition ref="N10:W10"/>
    <sortCondition ref="N11:W11"/>
  </sortState>
  <mergeCells count="12">
    <mergeCell ref="R70:R71"/>
    <mergeCell ref="S70:S71"/>
    <mergeCell ref="M1:Q1"/>
    <mergeCell ref="N59:O59"/>
    <mergeCell ref="M59:M60"/>
    <mergeCell ref="P59:P60"/>
    <mergeCell ref="Q59:Q60"/>
    <mergeCell ref="R59:S59"/>
    <mergeCell ref="M70:M71"/>
    <mergeCell ref="N70:O70"/>
    <mergeCell ref="P70:P71"/>
    <mergeCell ref="Q70:Q7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ExcaliBBur Velichaishiy</dc:creator>
  <cp:lastModifiedBy>ExcaliBBur Velichaishiy</cp:lastModifiedBy>
  <dcterms:created xsi:type="dcterms:W3CDTF">2023-05-24T15:15:00Z</dcterms:created>
  <dcterms:modified xsi:type="dcterms:W3CDTF">2023-05-24T19:07:51Z</dcterms:modified>
</cp:coreProperties>
</file>