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ubaiholding-my.sharepoint.com/personal/arun_naidu_dhre_ae/Documents/Shared/ME/"/>
    </mc:Choice>
  </mc:AlternateContent>
  <xr:revisionPtr revIDLastSave="476" documentId="13_ncr:1_{6005C7A6-E131-4D52-96E7-DAE6FF7B4E09}" xr6:coauthVersionLast="47" xr6:coauthVersionMax="47" xr10:uidLastSave="{4C03FF1E-3258-436E-ADC2-B0B613EF488A}"/>
  <bookViews>
    <workbookView xWindow="-120" yWindow="-120" windowWidth="29040" windowHeight="15720" activeTab="4" xr2:uid="{C9FC12F5-5364-433D-9F99-562824EBE2F3}"/>
  </bookViews>
  <sheets>
    <sheet name="Contracts" sheetId="7" r:id="rId1"/>
    <sheet name="Activities" sheetId="2" state="hidden" r:id="rId2"/>
    <sheet name="Documents" sheetId="3" state="hidden" r:id="rId3"/>
    <sheet name="Media" sheetId="4" state="hidden" r:id="rId4"/>
    <sheet name="Payments" sheetId="8" r:id="rId5"/>
    <sheet name="Securities" sheetId="9" r:id="rId6"/>
    <sheet name="Insurances" sheetId="10" r:id="rId7"/>
    <sheet name="MASTER" sheetId="5" state="hidden" r:id="rId8"/>
  </sheets>
  <externalReferences>
    <externalReference r:id="rId9"/>
  </externalReferences>
  <definedNames>
    <definedName name="_xlnm._FilterDatabase" localSheetId="1">Activities!$A$1:$I$28</definedName>
    <definedName name="_xlnm._FilterDatabase" localSheetId="0" hidden="1">Contracts!$A$1:$U$28</definedName>
    <definedName name="_xlnm._FilterDatabase" localSheetId="6" hidden="1">Insurances!$A$1:$G$28</definedName>
    <definedName name="_xlnm._FilterDatabase" localSheetId="7" hidden="1">MASTER!$A$1:$BL$29</definedName>
    <definedName name="_xlnm._FilterDatabase" localSheetId="4" hidden="1">Payments!$A$1:$I$28</definedName>
    <definedName name="_xlnm._FilterDatabase" localSheetId="5" hidden="1">Securities!$A$1:$G$28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0" l="1"/>
  <c r="F93" i="10"/>
  <c r="Q25" i="7"/>
  <c r="K25" i="7"/>
  <c r="L25" i="7" s="1"/>
  <c r="Q28" i="7"/>
  <c r="Q26" i="7"/>
  <c r="S26" i="7" s="1"/>
  <c r="T26" i="7" s="1"/>
  <c r="Q15" i="7"/>
  <c r="S15" i="7" s="1"/>
  <c r="Q11" i="7"/>
  <c r="S11" i="7" s="1"/>
  <c r="T11" i="7" s="1"/>
  <c r="Q13" i="7"/>
  <c r="Q23" i="7"/>
  <c r="S23" i="7" s="1"/>
  <c r="L23" i="7"/>
  <c r="Q16" i="7"/>
  <c r="S16" i="7" s="1"/>
  <c r="T16" i="7" s="1"/>
  <c r="L16" i="7"/>
  <c r="Q17" i="7"/>
  <c r="S17" i="7" s="1"/>
  <c r="T17" i="7" s="1"/>
  <c r="L17" i="7"/>
  <c r="P24" i="7"/>
  <c r="Q24" i="7" s="1"/>
  <c r="S24" i="7" s="1"/>
  <c r="T24" i="7" s="1"/>
  <c r="K24" i="7"/>
  <c r="L24" i="7" s="1"/>
  <c r="Q27" i="7"/>
  <c r="S27" i="7" s="1"/>
  <c r="T27" i="7" s="1"/>
  <c r="L27" i="7"/>
  <c r="Q22" i="7"/>
  <c r="L22" i="7"/>
  <c r="Q21" i="7"/>
  <c r="K21" i="7"/>
  <c r="L21" i="7" s="1"/>
  <c r="Q20" i="7"/>
  <c r="S20" i="7" s="1"/>
  <c r="T20" i="7" s="1"/>
  <c r="L20" i="7"/>
  <c r="Q19" i="7"/>
  <c r="L19" i="7"/>
  <c r="Q18" i="7"/>
  <c r="L18" i="7"/>
  <c r="Q14" i="7"/>
  <c r="S14" i="7" s="1"/>
  <c r="T14" i="7" s="1"/>
  <c r="L14" i="7"/>
  <c r="Q12" i="7"/>
  <c r="L12" i="7"/>
  <c r="Q10" i="7"/>
  <c r="L10" i="7"/>
  <c r="Q9" i="7"/>
  <c r="S9" i="7" s="1"/>
  <c r="T9" i="7" s="1"/>
  <c r="L9" i="7"/>
  <c r="Q8" i="7"/>
  <c r="L8" i="7"/>
  <c r="Q7" i="7"/>
  <c r="S7" i="7" s="1"/>
  <c r="T7" i="7" s="1"/>
  <c r="L7" i="7"/>
  <c r="Q6" i="7"/>
  <c r="L6" i="7"/>
  <c r="Q5" i="7"/>
  <c r="S5" i="7" s="1"/>
  <c r="T5" i="7" s="1"/>
  <c r="Q4" i="7"/>
  <c r="Q3" i="7"/>
  <c r="S3" i="7" s="1"/>
  <c r="T3" i="7" s="1"/>
  <c r="Q2" i="7"/>
  <c r="L2" i="7"/>
  <c r="BF29" i="5"/>
  <c r="BA29" i="5"/>
  <c r="AV29" i="5"/>
  <c r="AQ29" i="5"/>
  <c r="AL29" i="5"/>
  <c r="AG29" i="5"/>
  <c r="P29" i="5"/>
  <c r="R28" i="5"/>
  <c r="L28" i="5"/>
  <c r="M28" i="5" s="1"/>
  <c r="R27" i="5"/>
  <c r="T27" i="5" s="1"/>
  <c r="U27" i="5" s="1"/>
  <c r="R26" i="5"/>
  <c r="T26" i="5" s="1"/>
  <c r="U26" i="5" s="1"/>
  <c r="R25" i="5"/>
  <c r="R24" i="5"/>
  <c r="T24" i="5" s="1"/>
  <c r="U24" i="5" s="1"/>
  <c r="R23" i="5"/>
  <c r="R22" i="5"/>
  <c r="T22" i="5" s="1"/>
  <c r="U22" i="5" s="1"/>
  <c r="M22" i="5"/>
  <c r="R21" i="5"/>
  <c r="M21" i="5"/>
  <c r="T20" i="5"/>
  <c r="R20" i="5"/>
  <c r="M20" i="5"/>
  <c r="Q19" i="5"/>
  <c r="Q29" i="5" s="1"/>
  <c r="L19" i="5"/>
  <c r="M19" i="5" s="1"/>
  <c r="R18" i="5"/>
  <c r="M18" i="5"/>
  <c r="R17" i="5"/>
  <c r="M17" i="5"/>
  <c r="BK16" i="5"/>
  <c r="R16" i="5"/>
  <c r="L16" i="5"/>
  <c r="M16" i="5" s="1"/>
  <c r="T15" i="5"/>
  <c r="U15" i="5" s="1"/>
  <c r="R15" i="5"/>
  <c r="M15" i="5"/>
  <c r="R14" i="5"/>
  <c r="T14" i="5" s="1"/>
  <c r="U14" i="5" s="1"/>
  <c r="M14" i="5"/>
  <c r="C14" i="5"/>
  <c r="R13" i="5"/>
  <c r="M13" i="5"/>
  <c r="R12" i="5"/>
  <c r="M12" i="5"/>
  <c r="BK11" i="5"/>
  <c r="BK29" i="5" s="1"/>
  <c r="R11" i="5"/>
  <c r="T11" i="5" s="1"/>
  <c r="U11" i="5" s="1"/>
  <c r="M11" i="5"/>
  <c r="R10" i="5"/>
  <c r="M10" i="5"/>
  <c r="R9" i="5"/>
  <c r="M9" i="5"/>
  <c r="R8" i="5"/>
  <c r="T8" i="5" s="1"/>
  <c r="U8" i="5" s="1"/>
  <c r="M8" i="5"/>
  <c r="R7" i="5"/>
  <c r="T7" i="5" s="1"/>
  <c r="U7" i="5" s="1"/>
  <c r="M7" i="5"/>
  <c r="R6" i="5"/>
  <c r="M6" i="5"/>
  <c r="R5" i="5"/>
  <c r="C5" i="5"/>
  <c r="R4" i="5"/>
  <c r="C4" i="5"/>
  <c r="R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R2" i="5"/>
  <c r="M2" i="5"/>
  <c r="S19" i="7" l="1"/>
  <c r="T19" i="7" s="1"/>
  <c r="T23" i="7"/>
  <c r="S13" i="7"/>
  <c r="T13" i="7" s="1"/>
  <c r="S28" i="7"/>
  <c r="T28" i="7" s="1"/>
  <c r="S25" i="7"/>
  <c r="T25" i="7" s="1"/>
  <c r="S12" i="7"/>
  <c r="T12" i="7" s="1"/>
  <c r="T15" i="7"/>
  <c r="S6" i="7"/>
  <c r="T6" i="7" s="1"/>
  <c r="S2" i="7"/>
  <c r="S8" i="7"/>
  <c r="T8" i="7" s="1"/>
  <c r="S22" i="7"/>
  <c r="T22" i="7" s="1"/>
  <c r="S4" i="7"/>
  <c r="T4" i="7" s="1"/>
  <c r="S10" i="7"/>
  <c r="T10" i="7" s="1"/>
  <c r="S18" i="7"/>
  <c r="T18" i="7" s="1"/>
  <c r="S21" i="7"/>
  <c r="T21" i="7" s="1"/>
  <c r="U17" i="5"/>
  <c r="T17" i="5"/>
  <c r="U20" i="5"/>
  <c r="R19" i="5"/>
  <c r="T19" i="5" s="1"/>
  <c r="U19" i="5" s="1"/>
  <c r="W27" i="5"/>
  <c r="Z27" i="5" s="1"/>
  <c r="AC26" i="5"/>
  <c r="W28" i="5"/>
  <c r="X28" i="5" s="1"/>
  <c r="T4" i="5"/>
  <c r="U4" i="5" s="1"/>
  <c r="T9" i="5"/>
  <c r="U9" i="5" s="1"/>
  <c r="T12" i="5"/>
  <c r="U12" i="5" s="1"/>
  <c r="C17" i="5"/>
  <c r="T18" i="5"/>
  <c r="U18" i="5" s="1"/>
  <c r="W26" i="5"/>
  <c r="T28" i="5"/>
  <c r="U28" i="5" s="1"/>
  <c r="AC28" i="5"/>
  <c r="AB28" i="5"/>
  <c r="T2" i="5"/>
  <c r="U2" i="5" s="1"/>
  <c r="T6" i="5"/>
  <c r="U6" i="5" s="1"/>
  <c r="T21" i="5"/>
  <c r="U21" i="5" s="1"/>
  <c r="AB27" i="5"/>
  <c r="T23" i="5"/>
  <c r="U23" i="5" s="1"/>
  <c r="T25" i="5"/>
  <c r="U25" i="5" s="1"/>
  <c r="AC27" i="5"/>
  <c r="T3" i="5"/>
  <c r="U3" i="5" s="1"/>
  <c r="T5" i="5"/>
  <c r="U5" i="5" s="1"/>
  <c r="T10" i="5"/>
  <c r="U10" i="5" s="1"/>
  <c r="T13" i="5"/>
  <c r="U13" i="5" s="1"/>
  <c r="T16" i="5"/>
  <c r="U16" i="5" s="1"/>
  <c r="AB26" i="5"/>
  <c r="C6" i="5"/>
  <c r="T2" i="7" l="1"/>
  <c r="R29" i="5"/>
  <c r="AA27" i="5"/>
  <c r="X27" i="5"/>
  <c r="Y27" i="5"/>
  <c r="Y28" i="5"/>
  <c r="Z28" i="5"/>
  <c r="AA28" i="5"/>
  <c r="C7" i="5"/>
  <c r="T29" i="5"/>
  <c r="C18" i="5"/>
  <c r="W25" i="5"/>
  <c r="AC25" i="5"/>
  <c r="AB25" i="5"/>
  <c r="U29" i="5"/>
  <c r="C8" i="5"/>
  <c r="AA26" i="5"/>
  <c r="Z26" i="5"/>
  <c r="Y26" i="5"/>
  <c r="X26" i="5"/>
  <c r="Y25" i="5" l="1"/>
  <c r="X25" i="5"/>
  <c r="AA25" i="5"/>
  <c r="Z25" i="5"/>
  <c r="C9" i="5"/>
  <c r="C10" i="5" s="1"/>
  <c r="C20" i="5"/>
  <c r="C26" i="5"/>
  <c r="C27" i="5" s="1"/>
  <c r="C11" i="5" l="1"/>
  <c r="C12" i="5"/>
  <c r="AC22" i="5" l="1"/>
  <c r="AB22" i="5"/>
  <c r="W22" i="5"/>
  <c r="AC24" i="5"/>
  <c r="AB24" i="5"/>
  <c r="W24" i="5"/>
  <c r="W23" i="5"/>
  <c r="AC23" i="5"/>
  <c r="AB23" i="5"/>
  <c r="C13" i="5"/>
  <c r="AA22" i="5" l="1"/>
  <c r="Z22" i="5"/>
  <c r="Y22" i="5"/>
  <c r="X22" i="5"/>
  <c r="Y23" i="5"/>
  <c r="X23" i="5"/>
  <c r="Z23" i="5"/>
  <c r="AA23" i="5"/>
  <c r="AA24" i="5"/>
  <c r="Z24" i="5"/>
  <c r="Y24" i="5"/>
  <c r="X24" i="5"/>
  <c r="C15" i="5"/>
  <c r="C16" i="5" s="1"/>
  <c r="C19" i="5" s="1"/>
  <c r="C21" i="5" s="1"/>
  <c r="C22" i="5" s="1"/>
  <c r="C23" i="5" s="1"/>
  <c r="C24" i="5" s="1"/>
  <c r="C25" i="5" s="1"/>
  <c r="C28" i="5" s="1"/>
  <c r="W21" i="5" l="1"/>
  <c r="AC21" i="5"/>
  <c r="AB21" i="5"/>
  <c r="W20" i="5"/>
  <c r="AC20" i="5"/>
  <c r="AB20" i="5"/>
  <c r="AA20" i="5" l="1"/>
  <c r="Z20" i="5"/>
  <c r="X20" i="5"/>
  <c r="Y20" i="5"/>
  <c r="Z21" i="5"/>
  <c r="AA21" i="5"/>
  <c r="Y21" i="5"/>
  <c r="X21" i="5"/>
  <c r="AB19" i="5" l="1"/>
  <c r="W19" i="5"/>
  <c r="AC19" i="5"/>
  <c r="AA19" i="5" l="1"/>
  <c r="Z19" i="5"/>
  <c r="Y19" i="5"/>
  <c r="X19" i="5"/>
  <c r="W5" i="5" l="1"/>
  <c r="AB5" i="5"/>
  <c r="AC5" i="5"/>
  <c r="W14" i="5"/>
  <c r="AC14" i="5"/>
  <c r="AB14" i="5"/>
  <c r="AC10" i="5"/>
  <c r="W10" i="5"/>
  <c r="AB10" i="5"/>
  <c r="W8" i="5"/>
  <c r="AC8" i="5"/>
  <c r="AB8" i="5"/>
  <c r="W17" i="5"/>
  <c r="AC17" i="5"/>
  <c r="AB17" i="5"/>
  <c r="W12" i="5"/>
  <c r="AB12" i="5"/>
  <c r="AC12" i="5"/>
  <c r="W6" i="5"/>
  <c r="AC6" i="5"/>
  <c r="AB6" i="5"/>
  <c r="W9" i="5"/>
  <c r="AB9" i="5"/>
  <c r="AC9" i="5"/>
  <c r="AB15" i="5"/>
  <c r="W15" i="5"/>
  <c r="AC15" i="5"/>
  <c r="W3" i="5"/>
  <c r="AB3" i="5"/>
  <c r="AC3" i="5"/>
  <c r="W11" i="5"/>
  <c r="AC11" i="5"/>
  <c r="AB11" i="5"/>
  <c r="AB18" i="5"/>
  <c r="W18" i="5"/>
  <c r="AC18" i="5"/>
  <c r="AB4" i="5"/>
  <c r="W4" i="5"/>
  <c r="AC4" i="5"/>
  <c r="W13" i="5"/>
  <c r="AC13" i="5"/>
  <c r="AB13" i="5"/>
  <c r="W2" i="5"/>
  <c r="AC2" i="5"/>
  <c r="AB2" i="5"/>
  <c r="AC7" i="5"/>
  <c r="AB7" i="5"/>
  <c r="W7" i="5"/>
  <c r="W16" i="5"/>
  <c r="AC16" i="5"/>
  <c r="AB16" i="5"/>
  <c r="AB29" i="5" l="1"/>
  <c r="AA12" i="5"/>
  <c r="Z12" i="5"/>
  <c r="Y12" i="5"/>
  <c r="X12" i="5"/>
  <c r="AA10" i="5"/>
  <c r="Z10" i="5"/>
  <c r="Y10" i="5"/>
  <c r="X10" i="5"/>
  <c r="Y11" i="5"/>
  <c r="X11" i="5"/>
  <c r="Z11" i="5"/>
  <c r="AA11" i="5"/>
  <c r="AA13" i="5"/>
  <c r="Z13" i="5"/>
  <c r="Y13" i="5"/>
  <c r="X13" i="5"/>
  <c r="AA4" i="5"/>
  <c r="Z4" i="5"/>
  <c r="X4" i="5"/>
  <c r="Y4" i="5"/>
  <c r="AA9" i="5"/>
  <c r="Z9" i="5"/>
  <c r="Y9" i="5"/>
  <c r="X9" i="5"/>
  <c r="X17" i="5"/>
  <c r="AA17" i="5"/>
  <c r="Z17" i="5"/>
  <c r="Y17" i="5"/>
  <c r="AC29" i="5"/>
  <c r="X3" i="5"/>
  <c r="AA3" i="5"/>
  <c r="Z3" i="5"/>
  <c r="Y3" i="5"/>
  <c r="Y14" i="5"/>
  <c r="X14" i="5"/>
  <c r="AA14" i="5"/>
  <c r="Z14" i="5"/>
  <c r="Z2" i="5"/>
  <c r="Y2" i="5"/>
  <c r="X2" i="5"/>
  <c r="AA2" i="5"/>
  <c r="AA18" i="5"/>
  <c r="Z18" i="5"/>
  <c r="Y18" i="5"/>
  <c r="X18" i="5"/>
  <c r="Z6" i="5"/>
  <c r="AA6" i="5"/>
  <c r="Y6" i="5"/>
  <c r="X6" i="5"/>
  <c r="AA7" i="5"/>
  <c r="Z7" i="5"/>
  <c r="Y7" i="5"/>
  <c r="X7" i="5"/>
  <c r="AA15" i="5"/>
  <c r="Z15" i="5"/>
  <c r="Y15" i="5"/>
  <c r="X15" i="5"/>
  <c r="X8" i="5"/>
  <c r="Y8" i="5"/>
  <c r="AA8" i="5"/>
  <c r="Z8" i="5"/>
  <c r="AA16" i="5"/>
  <c r="Z16" i="5"/>
  <c r="Y16" i="5"/>
  <c r="X16" i="5"/>
  <c r="X5" i="5"/>
  <c r="AA5" i="5"/>
  <c r="Z5" i="5"/>
  <c r="Y5" i="5"/>
</calcChain>
</file>

<file path=xl/sharedStrings.xml><?xml version="1.0" encoding="utf-8"?>
<sst xmlns="http://schemas.openxmlformats.org/spreadsheetml/2006/main" count="3922" uniqueCount="523">
  <si>
    <t>Status</t>
  </si>
  <si>
    <t>AdminNotes</t>
  </si>
  <si>
    <t>DMS 147714</t>
  </si>
  <si>
    <t>DMS 147906</t>
  </si>
  <si>
    <t>DMS 148942</t>
  </si>
  <si>
    <t>3001-2022-0509</t>
  </si>
  <si>
    <t>DMS 148857-1</t>
  </si>
  <si>
    <t>3082-2023-0076</t>
  </si>
  <si>
    <t>DMS 149323</t>
  </si>
  <si>
    <t>DMS 149250</t>
  </si>
  <si>
    <t>3082-2023-0100</t>
  </si>
  <si>
    <t>DMS 149349</t>
  </si>
  <si>
    <t>3001-2023-0572</t>
  </si>
  <si>
    <t>3203-2024-0059</t>
  </si>
  <si>
    <t>3082-2024-0024</t>
  </si>
  <si>
    <t>3001-2024-0166</t>
  </si>
  <si>
    <t>DMS 149600</t>
  </si>
  <si>
    <t>3001-2024-0207</t>
  </si>
  <si>
    <t>3026-2023-0004</t>
  </si>
  <si>
    <t>DMS 148763</t>
  </si>
  <si>
    <t>3026-2024-0001</t>
  </si>
  <si>
    <t>3116-2024-0006</t>
  </si>
  <si>
    <t>DMS 149746</t>
  </si>
  <si>
    <t>3051-2023-0077</t>
  </si>
  <si>
    <t>3082-2023-0099</t>
  </si>
  <si>
    <t>DMS 149074</t>
  </si>
  <si>
    <t>DMCA-01</t>
  </si>
  <si>
    <t>DMS 149832</t>
  </si>
  <si>
    <t>DMS 149853</t>
  </si>
  <si>
    <t>ANNUAL REPAIR AND MAINTENANCE OF NAVIGATIONAL BUOYS AND LIGHT POLES</t>
  </si>
  <si>
    <t xml:space="preserve">DESIGN &amp; BUILD CONTRACT FOR BEACH MAINTENANCE WORKS AT PALM JUMEIRAH </t>
  </si>
  <si>
    <t>DESIGN REVIEW AND SUPERVISION SERVICES OF BEACH MAINTENANCE WORKS</t>
  </si>
  <si>
    <t>COMPREHENSIVE CLEANING OF MARINE WASHOUT</t>
  </si>
  <si>
    <t>MARINE CONSULTANCY SERVICES FOR DUBAI ISLANDS A to E</t>
  </si>
  <si>
    <t>WATER QUALITY TESTING FOR BLUE FLAG CERTIFICATION OF BEACHES</t>
  </si>
  <si>
    <t>CONSULTANCY SERVICES FOR BLUE FLAG CERTIFICATION OF BEACHES IN CONNECTION WITH PALM JUMEIRAH, DUBAI ISLANDS AND DUBAI WATERFRONT</t>
  </si>
  <si>
    <t>CONSULTANCY AGREEMENT FOR ENVIRONMENTAL IMPACT ASSESSMENT SERVICES</t>
  </si>
  <si>
    <t>BLUE FLAG CERTIFICATION FOR ALL NAKHEEL BEACHES</t>
  </si>
  <si>
    <t>PALM JUMEIRAH BEACHES AND SURFACE WATER CLEANING (AGREEMENT 94478)</t>
  </si>
  <si>
    <t>COMPREHENSIVE CLEANING OF MARINE WASHOUT ALONG THE MARINE EDGES OF DUBAI ISLANDS A, B, C, D AND E FOR 3 YEARS</t>
  </si>
  <si>
    <t>WATER QUALITY TESTING IN NAKHEEL WATERFRONT PROJECTS</t>
  </si>
  <si>
    <t>CONSULTANCY AGREEMENT FOR ENVIRONMENTAL IMPACT ASSESSMENT (EIA) FOR OFFSHORE BORROW AREAS 13 &amp; 14</t>
  </si>
  <si>
    <t>SUPPLY &amp; INSTALLATION OF NAVIGATION BUOYS AT ALL NAKHEEL WATERFRONT PROJECTS</t>
  </si>
  <si>
    <t>SUPPLY OF UNIFORM FOR NAKHEEL MARINE ENGINEERING</t>
  </si>
  <si>
    <t>MARINE WORKS INCLUDING DREDGING, LAND RECLAMATION AND BEACH PROFILING</t>
  </si>
  <si>
    <t>SUPPLY OF REMOTELY OPERATED VEHICLES (ROV'S)</t>
  </si>
  <si>
    <t>URGENT EMERGENCY WORKS IN THE WORLD - REMOVAL OF CAUSEWAY, CONCRETE DEMOLITION AND DISPOSAL</t>
  </si>
  <si>
    <t>CONSTRUCTION SITE SUPERVISION SERVICES FOR MARINE AND GROUND IMPROVEMENT WORKS</t>
  </si>
  <si>
    <t>WATER QUALITY TESTING WORKS REQUIRED TO SUPPORT THE PREPARATION OF A WATER QUALITY REPORT BY M/S. DOME</t>
  </si>
  <si>
    <t>MARINE IMPACT STUDY CONSULTANCY SERVICES FOR THE PALM JEBEL ALI - FRAMEWORK AGREEMENT</t>
  </si>
  <si>
    <t>RENEWAL OF SAFE ATONS CERTIFICATE FOR ALL DUBAI HOLDING PROJECTS</t>
  </si>
  <si>
    <t>PALM JEBEL ALI BEACH CLEANING WORKS</t>
  </si>
  <si>
    <t>THE POINTE REDEVELOPMENT FOR THE DESIGN &amp; BUILD BEACHES</t>
  </si>
  <si>
    <t>CLOSE OUT</t>
  </si>
  <si>
    <t>CLOSED</t>
  </si>
  <si>
    <t>ACTIVE</t>
  </si>
  <si>
    <t>TERMINATED</t>
  </si>
  <si>
    <t>-</t>
  </si>
  <si>
    <t>TBA</t>
  </si>
  <si>
    <t>ActivityID</t>
  </si>
  <si>
    <t>Description</t>
  </si>
  <si>
    <t>CompletionDate</t>
  </si>
  <si>
    <t>UNDER DNP</t>
  </si>
  <si>
    <t>jhk</t>
  </si>
  <si>
    <t>juy ktsr</t>
  </si>
  <si>
    <t>ht hj</t>
  </si>
  <si>
    <t>yuk</t>
  </si>
  <si>
    <t>5ewy54</t>
  </si>
  <si>
    <t xml:space="preserve">ui </t>
  </si>
  <si>
    <t>ijh</t>
  </si>
  <si>
    <t xml:space="preserve"> j</t>
  </si>
  <si>
    <t>l</t>
  </si>
  <si>
    <t>,I rue5u</t>
  </si>
  <si>
    <t>t hft</t>
  </si>
  <si>
    <t>j dy</t>
  </si>
  <si>
    <t xml:space="preserve"> d</t>
  </si>
  <si>
    <t>ri6</t>
  </si>
  <si>
    <t>ru w</t>
  </si>
  <si>
    <t>z</t>
  </si>
  <si>
    <t>fdyk</t>
  </si>
  <si>
    <t xml:space="preserve">t7d </t>
  </si>
  <si>
    <t>MARINE INSPECTIONS</t>
  </si>
  <si>
    <t>MARINE PROJECTS</t>
  </si>
  <si>
    <t>DocumentSubType</t>
  </si>
  <si>
    <t>DocumentTitle</t>
  </si>
  <si>
    <t>FileName</t>
  </si>
  <si>
    <t>FilePathOrURL</t>
  </si>
  <si>
    <t>UploadDate</t>
  </si>
  <si>
    <t>Version</t>
  </si>
  <si>
    <t>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</t>
  </si>
  <si>
    <t>EMPLOYER'S REPRESENTATIVE'S INSTRUCTION</t>
  </si>
  <si>
    <t>NKL-LT-12161 - ERI#01 - Additional Sand Stockpiles.pdf</t>
  </si>
  <si>
    <t>Additional Sand Stockpiles</t>
  </si>
  <si>
    <t>ANNEX XAVIER</t>
  </si>
  <si>
    <t>PALM JEBEL ALI CONSTRUCTION</t>
  </si>
  <si>
    <t>ERI1.1</t>
  </si>
  <si>
    <t>ERI1.0</t>
  </si>
  <si>
    <t>ERI # 01.1</t>
  </si>
  <si>
    <t>ERI # 01.0</t>
  </si>
  <si>
    <t>Removal of AtoNs</t>
  </si>
  <si>
    <t>NKL-LT-12161 - ERI#01 - Removal of AtoNs.pdf</t>
  </si>
  <si>
    <t>ERI1.2</t>
  </si>
  <si>
    <t>ERI # 01.2</t>
  </si>
  <si>
    <t>ERI1.3</t>
  </si>
  <si>
    <t>ERI # 01.3</t>
  </si>
  <si>
    <t>NKL-LT-12161 - ERI#02 - Removal of AtoNs.pdf</t>
  </si>
  <si>
    <t>NKL-LT-12161 - ERI#03 - Removal of AtoNs.pdf</t>
  </si>
  <si>
    <t>NKL-LT-12161 - ERI#04 - Removal of AtoNs.pdf</t>
  </si>
  <si>
    <t>ImageURL</t>
  </si>
  <si>
    <t>DateTaken</t>
  </si>
  <si>
    <t>ActivityType</t>
  </si>
  <si>
    <t>DueDate</t>
  </si>
  <si>
    <t>DocumentDate</t>
  </si>
  <si>
    <t>Tags</t>
  </si>
  <si>
    <t>Activity Name</t>
  </si>
  <si>
    <t>Start Date</t>
  </si>
  <si>
    <t>End Date</t>
  </si>
  <si>
    <t>Document ID</t>
  </si>
  <si>
    <t>Contract ID</t>
  </si>
  <si>
    <t>Document Name</t>
  </si>
  <si>
    <t>Document Type</t>
  </si>
  <si>
    <t>Upload Date</t>
  </si>
  <si>
    <t>Media ID</t>
  </si>
  <si>
    <t>File Name</t>
  </si>
  <si>
    <t>File Type</t>
  </si>
  <si>
    <t>Activity ID</t>
  </si>
  <si>
    <t>Assigned To</t>
  </si>
  <si>
    <t>M00001</t>
  </si>
  <si>
    <t>ERI#01 - Additional Sand Stockpiles.pdf</t>
  </si>
  <si>
    <t>ERI#01 - Removal of AtoNs.pdf</t>
  </si>
  <si>
    <t>ERI#02 - Removal of AtoNs.pdf</t>
  </si>
  <si>
    <t>ERI#03 - Removal of AtoNs.pdf</t>
  </si>
  <si>
    <t>ERI#04 - Removal of AtoNs.pdf</t>
  </si>
  <si>
    <t>FN 1</t>
  </si>
  <si>
    <t>FN 2</t>
  </si>
  <si>
    <t>FN 3</t>
  </si>
  <si>
    <t>FN 4</t>
  </si>
  <si>
    <t>FN 5</t>
  </si>
  <si>
    <t>FN 6</t>
  </si>
  <si>
    <t>FN 7</t>
  </si>
  <si>
    <t>FN 8</t>
  </si>
  <si>
    <t>FN 9</t>
  </si>
  <si>
    <t>FN 10</t>
  </si>
  <si>
    <t>FN 11</t>
  </si>
  <si>
    <t>FN 12</t>
  </si>
  <si>
    <t>FN 13</t>
  </si>
  <si>
    <t>FN 14</t>
  </si>
  <si>
    <t>FN 15</t>
  </si>
  <si>
    <t>FN 16</t>
  </si>
  <si>
    <t>FN 17</t>
  </si>
  <si>
    <t>FN 18</t>
  </si>
  <si>
    <t>FN 19</t>
  </si>
  <si>
    <t>FN 20</t>
  </si>
  <si>
    <t>FN 21</t>
  </si>
  <si>
    <t>FN 22</t>
  </si>
  <si>
    <t>FN 23</t>
  </si>
  <si>
    <t>FN 24</t>
  </si>
  <si>
    <t>FN 25</t>
  </si>
  <si>
    <t>FN 26</t>
  </si>
  <si>
    <t>FN 27</t>
  </si>
  <si>
    <t>JPG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</si>
  <si>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</si>
  <si>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</si>
  <si>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</si>
  <si>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</si>
  <si>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</si>
  <si>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</si>
  <si>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</si>
  <si>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</si>
  <si>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</si>
  <si>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</si>
  <si>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</si>
  <si>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</si>
  <si>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</si>
  <si>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</si>
  <si>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</si>
  <si>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</si>
  <si>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</si>
  <si>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</si>
  <si>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</si>
  <si>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</si>
  <si>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</si>
  <si>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</si>
  <si>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</si>
  <si>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</si>
  <si>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</si>
  <si>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</si>
  <si>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</si>
  <si>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M00002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</si>
  <si>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</si>
  <si>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</si>
  <si>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</si>
  <si>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</si>
  <si>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</si>
  <si>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</si>
  <si>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</si>
  <si>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</si>
  <si>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</si>
  <si>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</si>
  <si>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</si>
  <si>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</si>
  <si>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</si>
  <si>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</si>
  <si>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</si>
  <si>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</si>
  <si>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</si>
  <si>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</si>
  <si>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</si>
  <si>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</si>
  <si>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</si>
  <si>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</si>
  <si>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</si>
  <si>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</si>
  <si>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</si>
  <si>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PENDING</t>
  </si>
  <si>
    <t>https://raw.githubusercontent.com/Excalibur1902/me_dashboard/photos/DMS%20147906/Week1/20190616_192611.jpg</t>
  </si>
  <si>
    <t>https://raw.githubusercontent.com/Excalibur1902/me_dashboard/photos/DMS%20147906/Week1/20221008_190132.jpg</t>
  </si>
  <si>
    <t>ContractID</t>
  </si>
  <si>
    <t>Z:\USERS\Concept design and Options Report_rev2_25.7 Including Appendices.pdf</t>
  </si>
  <si>
    <t>WeekNumber</t>
  </si>
  <si>
    <t>Week</t>
  </si>
  <si>
    <t>PC1.0</t>
  </si>
  <si>
    <t>PC#01 - Payment Certificate.pdf</t>
  </si>
  <si>
    <t>PAYMENT CERTIFICATE</t>
  </si>
  <si>
    <t>PC # 01.0</t>
  </si>
  <si>
    <t>Payment Certificate # 01</t>
  </si>
  <si>
    <t>PC-01.PDF</t>
  </si>
  <si>
    <t>https://dubaiholding-my.sharepoint.com/:b:/g/personal/arun_naidu_dhre_ae/EUysg7T3ajdIsj6J81h2b_8BqMv40tjbbnmHigxS5cyl8w?email=Arun.Naidu%40dhre.ae&amp;e=fNZcxb</t>
  </si>
  <si>
    <t>PC2.0</t>
  </si>
  <si>
    <t>PC#02 - Payment Certificate.pdf</t>
  </si>
  <si>
    <t>PC # 02.0</t>
  </si>
  <si>
    <t>Payment Certificate # 02</t>
  </si>
  <si>
    <t>PC-02.PDF</t>
  </si>
  <si>
    <t>PC # 10.0</t>
  </si>
  <si>
    <t>Payment Certificate # 10</t>
  </si>
  <si>
    <t>PC-10.PDF</t>
  </si>
  <si>
    <t>PC10.0</t>
  </si>
  <si>
    <t>PC#10 - Payment Certificate.pdf</t>
  </si>
  <si>
    <t>https://dubaiholding-my.sharepoint.com/personal/arun_naidu_dhre_ae/Documents/Shared/ME/assets/DMS%20149250/PC/PC-04.pdf</t>
  </si>
  <si>
    <t>https://dubaiholding-my.sharepoint.com/personal/arun_naidu_dhre_ae/Documents/Shared/ME/assets/DMS%20148857-1/PC/PC-09.pdf</t>
  </si>
  <si>
    <t>https://dubaiholding-my.sharepoint.com/personal/arun_naidu_dhre_ae/Documents/Shared/ME/assets/DMS%20148857-1/PC/PC-10.pdf</t>
  </si>
  <si>
    <t>PC9.0</t>
  </si>
  <si>
    <t>PC # 09.0</t>
  </si>
  <si>
    <t>Payment Certificate # 09</t>
  </si>
  <si>
    <t>PC-09.PDF</t>
  </si>
  <si>
    <t>PC#09 - Payment Certificate.pdf</t>
  </si>
  <si>
    <t>MASTER SL. #</t>
  </si>
  <si>
    <t>DEPARTMENT</t>
  </si>
  <si>
    <t>DEPT. SL. #</t>
  </si>
  <si>
    <t>COMPANY</t>
  </si>
  <si>
    <t>EMPLOYER</t>
  </si>
  <si>
    <t>ENTITY (PROJECT)</t>
  </si>
  <si>
    <t>SERVICE PROVIDER</t>
  </si>
  <si>
    <t>CONTRACT REFERENCE</t>
  </si>
  <si>
    <t>CONTRACT DESCRIPTION</t>
  </si>
  <si>
    <t>AGREEMENT DATE</t>
  </si>
  <si>
    <t>COMMENCEMENT DATE</t>
  </si>
  <si>
    <t>COMPLETION DATE</t>
  </si>
  <si>
    <t>REVISED COMPLETION DATE</t>
  </si>
  <si>
    <t>CONTRACTOR / CONSULTANT / CLIENT</t>
  </si>
  <si>
    <t>STATUS</t>
  </si>
  <si>
    <t xml:space="preserve">ORIGINAL CONTRACT VALUE </t>
  </si>
  <si>
    <t>APPROVED VARIATION AMOUNT</t>
  </si>
  <si>
    <t xml:space="preserve">REVISED CONTRACT VALUE </t>
  </si>
  <si>
    <t>IS VAT APPLICABLE?
(YES OR NO)</t>
  </si>
  <si>
    <t>VAT</t>
  </si>
  <si>
    <t>REVISED CONTRACT VALUE + VAT</t>
  </si>
  <si>
    <t>REMARKS</t>
  </si>
  <si>
    <t>LATEST CERTIFIED PC #</t>
  </si>
  <si>
    <t>DATED</t>
  </si>
  <si>
    <t>PC TYPE</t>
  </si>
  <si>
    <t>DUE DATE</t>
  </si>
  <si>
    <t xml:space="preserve">PC AMOUNT </t>
  </si>
  <si>
    <t>PC AMOUNT + VAT</t>
  </si>
  <si>
    <t>BANK GUARANTEE / SECURITY CHEQUE</t>
  </si>
  <si>
    <t>BANK DETAILS</t>
  </si>
  <si>
    <t>REF. #</t>
  </si>
  <si>
    <t>AMOUNT</t>
  </si>
  <si>
    <t>VALIDITY</t>
  </si>
  <si>
    <t>INSURANCE PROCURED BY</t>
  </si>
  <si>
    <t>INSURER</t>
  </si>
  <si>
    <t>NAKHEEL PJSC</t>
  </si>
  <si>
    <t>NAKHEEL WATERFRONT PROJECTS</t>
  </si>
  <si>
    <t>NORTH WEST MARINE EQUIPMENT TRADING LLC</t>
  </si>
  <si>
    <t>CONTRACTOR</t>
  </si>
  <si>
    <t>YES</t>
  </si>
  <si>
    <t>SECURITY CHEQUE</t>
  </si>
  <si>
    <t>COMMERCIAL BANK OF DUBAI</t>
  </si>
  <si>
    <t>005511:402320117:1000652428</t>
  </si>
  <si>
    <t>UNDATED</t>
  </si>
  <si>
    <t>N/A</t>
  </si>
  <si>
    <t>COMMUNITYCORP LLC</t>
  </si>
  <si>
    <t>PALM JUMEIRAH</t>
  </si>
  <si>
    <t>VAN OORD MIDDLE EAST LIMITED (DUBAI BRANCH)</t>
  </si>
  <si>
    <t>DEFECTS NOTIFICATION PERIOD</t>
  </si>
  <si>
    <t>BANK GUARANTEE</t>
  </si>
  <si>
    <t>BNP PARIBAS</t>
  </si>
  <si>
    <t>06685IGD2200438</t>
  </si>
  <si>
    <t>END OF DLP</t>
  </si>
  <si>
    <t>06685IGD2200434</t>
  </si>
  <si>
    <t>UNTIL NOTIFIED</t>
  </si>
  <si>
    <t>VAN OORD MIDDLE EAST LTD</t>
  </si>
  <si>
    <t>ORIENT INSURANCE PJSC</t>
  </si>
  <si>
    <t>P/01/4012/2022/93</t>
  </si>
  <si>
    <t>HALCROW INTERNATIONAL PARTNERSHIP (DUBAI BRANCH)</t>
  </si>
  <si>
    <t>CONSULTANT</t>
  </si>
  <si>
    <t>CLOSE OUT IN PROCESS.</t>
  </si>
  <si>
    <t>CH2M HILL INTERNATIONAL, LTD. - DUBAI BRANCH (CHIL-DUBAI)</t>
  </si>
  <si>
    <t>EMIRATES INSURANCE</t>
  </si>
  <si>
    <t>906/1165/90/21/00005/02</t>
  </si>
  <si>
    <t>DUBAI ISLANDS LLC</t>
  </si>
  <si>
    <t>DUBAI ISLANDS</t>
  </si>
  <si>
    <t>WAAGNER BIRO BRIDGE GULF LLC</t>
  </si>
  <si>
    <t>CONTRACT EXPIRED. FINAL PAYMENT IN PROCESS.</t>
  </si>
  <si>
    <t>MOTT MACDONALD LTD. (DUBAI BRANCH)</t>
  </si>
  <si>
    <t>MOTT MACDONALD LIMITED</t>
  </si>
  <si>
    <t>908/1165/90/20/00015/03</t>
  </si>
  <si>
    <t>BUREAU VERITAS (DUBAI BRANCH)</t>
  </si>
  <si>
    <t>ENVIRO CARE FZE</t>
  </si>
  <si>
    <t>NO</t>
  </si>
  <si>
    <t>CONTRACT IS CLOSED (PO# 3026-2023-0005)</t>
  </si>
  <si>
    <t>THE WORLD LLC</t>
  </si>
  <si>
    <t>THE WORLD ISLANDS AND BORROW AREA</t>
  </si>
  <si>
    <t>HYDROQUAL ASA</t>
  </si>
  <si>
    <t>P/01/6023/2023/156</t>
  </si>
  <si>
    <t>DUBAI WATERFRONT LLC</t>
  </si>
  <si>
    <t>DUBAI WATERFRONT</t>
  </si>
  <si>
    <t>DOME INTERNATIONAL SAFETY AND ENVIRONMENTAL CONSULTANTS</t>
  </si>
  <si>
    <t>ABU DHABI NATIONAL INSURANCE COMPANY</t>
  </si>
  <si>
    <t>H155130047709-R06</t>
  </si>
  <si>
    <t>IMDAAD LLC</t>
  </si>
  <si>
    <t>IFM FACILITIES MANAGEMENT LLC</t>
  </si>
  <si>
    <t>WAFA BIOLOGICAL LABORATORY LLC</t>
  </si>
  <si>
    <t xml:space="preserve">- AGREEMENT 96435
- CONTRACT NOT YET SIGNED. 2nd SIGNATORY UNDECIDED. THE MAINTENANCE PERIOD WILL START AFTER COMPLETION OF INSTALLATION OF ALL BUOYS. </t>
  </si>
  <si>
    <t>OLG2401469-17</t>
  </si>
  <si>
    <t>NAKHEEL MARINE ENGINEERING</t>
  </si>
  <si>
    <t>ROOH AL MASHRIQ FASHION</t>
  </si>
  <si>
    <t>SUPPLIER</t>
  </si>
  <si>
    <t>AWAITING RECEIPT OF FINAL INVOICE</t>
  </si>
  <si>
    <t>DUBAI HOLDING REAL ESTATE</t>
  </si>
  <si>
    <t>THE PALM JEBEL ALI CO. LLC</t>
  </si>
  <si>
    <t>PALM JEBEL ALI</t>
  </si>
  <si>
    <t>JAN DE NUL DREDGING LTD. (DUBAI BRANCH)</t>
  </si>
  <si>
    <t>INCHCAPE SHIPPING SERVICES (DUBAI) LLC</t>
  </si>
  <si>
    <t>THE WORLD ISLANDS</t>
  </si>
  <si>
    <t>PLC MARINE TRANSPORT LLC</t>
  </si>
  <si>
    <t>DUBAI MARITIME CITY AUTHORITY</t>
  </si>
  <si>
    <t>AUTHORITY</t>
  </si>
  <si>
    <t>NO CONTRACT AGREEMENT IS AVAILABLE FOR THIS. IT IS A YEARLY FEE PAID TO DMCA AUTHORITY.</t>
  </si>
  <si>
    <t>CONTRACT TO BE FINALIZED BY P&amp;C</t>
  </si>
  <si>
    <t>THE POINTE LLC</t>
  </si>
  <si>
    <t>LR</t>
  </si>
  <si>
    <t>CLIENT</t>
  </si>
  <si>
    <t>PROJECT_ENTITY</t>
  </si>
  <si>
    <t>SERVICE_PROVIDER</t>
  </si>
  <si>
    <t>CONTRACT_REFERENCE</t>
  </si>
  <si>
    <t>CONTRACT_DESCRIPTION</t>
  </si>
  <si>
    <t>AGREEMENT_DATE</t>
  </si>
  <si>
    <t>COMMENCEMENT_DATE</t>
  </si>
  <si>
    <t>COMPLETION_DATE</t>
  </si>
  <si>
    <t>REVISED_COMPLETION_DATE</t>
  </si>
  <si>
    <t>CONT_CONS_CLIE_SUBC</t>
  </si>
  <si>
    <t xml:space="preserve">ORIGINAL_CONTRACT_VALUE </t>
  </si>
  <si>
    <t>APPROVED_VARIATION_AMOUNT</t>
  </si>
  <si>
    <t xml:space="preserve">REVISED_CONTRACT_VALUE </t>
  </si>
  <si>
    <t>APPLICABLE_VAT</t>
  </si>
  <si>
    <t>VAT_AMOUNT</t>
  </si>
  <si>
    <t>REVISED_CONTRACT_VALUE_VAT</t>
  </si>
  <si>
    <t>CONTRACT_STATUS</t>
  </si>
  <si>
    <t>GUARANTEE_TYPE</t>
  </si>
  <si>
    <t>BANK</t>
  </si>
  <si>
    <t>GUARANTEE_REFERENCE</t>
  </si>
  <si>
    <t>GUARANTEE_VALUE</t>
  </si>
  <si>
    <t>GUARANTEE_VALIDITY</t>
  </si>
  <si>
    <t>GUARANTEE_MODE</t>
  </si>
  <si>
    <t>PERFORMANCE</t>
  </si>
  <si>
    <t>ADVANCE</t>
  </si>
  <si>
    <t>RETENTION</t>
  </si>
  <si>
    <t>INSURED</t>
  </si>
  <si>
    <t>INSURANCE_REFERENCE</t>
  </si>
  <si>
    <t>INSURED_VALUE</t>
  </si>
  <si>
    <t xml:space="preserve">CAR AND TPL </t>
  </si>
  <si>
    <t>INSURANCE_TYPE</t>
  </si>
  <si>
    <t>WORKMEN COMPENSATION INSURANCE</t>
  </si>
  <si>
    <t>PLANT &amp; EQUIPMENT INSURANCE</t>
  </si>
  <si>
    <t>PROFESSIONAL INDEMNITY</t>
  </si>
  <si>
    <t>CONTRACT_UID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</si>
  <si>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</si>
  <si>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</si>
  <si>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</si>
  <si>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</si>
  <si>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</si>
  <si>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</si>
  <si>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</si>
  <si>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</si>
  <si>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</si>
  <si>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</si>
  <si>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</si>
  <si>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</si>
  <si>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</si>
  <si>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</si>
  <si>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</si>
  <si>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</si>
  <si>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</si>
  <si>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</si>
  <si>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</si>
  <si>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</si>
  <si>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</si>
  <si>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</si>
  <si>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</si>
  <si>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</si>
  <si>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</si>
  <si>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</si>
  <si>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</si>
  <si>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PC TYPE:</t>
  </si>
  <si>
    <t>DUE DATE:</t>
  </si>
  <si>
    <t>STATUS:</t>
  </si>
  <si>
    <t>PC AMOUNT:</t>
  </si>
  <si>
    <t>PC AMOUNT + VAT:</t>
  </si>
  <si>
    <t>DMS REFERENCE:</t>
  </si>
  <si>
    <t>REMARKS:</t>
  </si>
  <si>
    <t>INTERIM</t>
  </si>
  <si>
    <t>CERTIFIED</t>
  </si>
  <si>
    <t>0113-0821-0008</t>
  </si>
  <si>
    <t>PAYMENT RECEIVED - CONFIRMED BY DUNCAN VIA E-MAIL ON 30/03/2023.</t>
  </si>
  <si>
    <t>0113-0921-0009</t>
  </si>
  <si>
    <t xml:space="preserve">0113-0222-0001 </t>
  </si>
  <si>
    <t xml:space="preserve">0113-0322-0008 </t>
  </si>
  <si>
    <t xml:space="preserve">PAID - AS CONFIRMED BY IQBAL VIA TEAMS ON 31/03/2022. </t>
  </si>
  <si>
    <t>0113-0522-0006</t>
  </si>
  <si>
    <t xml:space="preserve">PAID - AS CONFIRMED BY IQBAL VERBALLY ON 30/05/2022. </t>
  </si>
  <si>
    <t>0112-0622-0008</t>
  </si>
  <si>
    <t xml:space="preserve">PAYMENT MADE ON 15/07/2022  </t>
  </si>
  <si>
    <t xml:space="preserve">0113-0822-0012 </t>
  </si>
  <si>
    <t xml:space="preserve">PAID - PAYMENT ADVISE PROVIDED BY NAVEED ON 25/10/2022 </t>
  </si>
  <si>
    <t>0113-1122-0005</t>
  </si>
  <si>
    <t>0113-1222-0002</t>
  </si>
  <si>
    <t>0113-0223-0002</t>
  </si>
  <si>
    <t>0113-0323-0005</t>
  </si>
  <si>
    <t>0113-0423-0005</t>
  </si>
  <si>
    <t>0113-0523-0008</t>
  </si>
  <si>
    <t>0113-0623-0034</t>
  </si>
  <si>
    <t>0113-0723-0004</t>
  </si>
  <si>
    <t>0113-0823-0012</t>
  </si>
  <si>
    <t>0113-0923-0009</t>
  </si>
  <si>
    <t>0113-1023-0005</t>
  </si>
  <si>
    <t xml:space="preserve">0113-1123-0010 </t>
  </si>
  <si>
    <t xml:space="preserve">0113-1223-0003 </t>
  </si>
  <si>
    <t xml:space="preserve">0113-0124-0008 </t>
  </si>
  <si>
    <t xml:space="preserve">0113-0224-0014 </t>
  </si>
  <si>
    <t>PC-26</t>
  </si>
  <si>
    <t>PC_NO:</t>
  </si>
  <si>
    <t>PC_DATE:</t>
  </si>
  <si>
    <t>ADVANCE PAYMENT</t>
  </si>
  <si>
    <t>0113-1123-0014 / 0113-0224-0018</t>
  </si>
  <si>
    <t xml:space="preserve">ERI # 04 - PALM BEACH TOWER: BEACH AND GROYNE WORKS (NAKHEEL DEVELOPMENT) </t>
  </si>
  <si>
    <t>FINAL</t>
  </si>
  <si>
    <t>PC-02</t>
  </si>
  <si>
    <t>PALM BEACH TOWER</t>
  </si>
  <si>
    <t xml:space="preserve">0113-1223-0011 / 0113-0224-0019 </t>
  </si>
  <si>
    <t xml:space="preserve">ERI # 09 - SAND SEARCH OFFSHORE DUBAI BY SUB-BOTTOM PROFILE AND VIBRO CORE METHOD (NAKHEEL DEVELOPMENT) </t>
  </si>
  <si>
    <t>SAND SEARCH</t>
  </si>
  <si>
    <t>0113-1122-0006</t>
  </si>
  <si>
    <t>0113-0523-0010</t>
  </si>
  <si>
    <t>0113-0823-0001</t>
  </si>
  <si>
    <t xml:space="preserve">0113-0823-0019 </t>
  </si>
  <si>
    <t>0113-0923-0017</t>
  </si>
  <si>
    <t>0113-1023-0016</t>
  </si>
  <si>
    <t>0113-1123-0013</t>
  </si>
  <si>
    <t xml:space="preserve">0113-1223-0015 </t>
  </si>
  <si>
    <t>STATEMENT AT COMPLETION</t>
  </si>
  <si>
    <t>VOIDED</t>
  </si>
  <si>
    <t>PC-12</t>
  </si>
  <si>
    <t>* ON HOLD AS PER HAF INSTRUCTION.
* THE INVOICE WAS REVISED AND REISSUED BY VAN OORD. THIS REVISED INVOICE IS PROCESSED UNDER PC#12A.</t>
  </si>
  <si>
    <t>PC-12A</t>
  </si>
  <si>
    <t>* SENT VIA EMAIL TO DOCUMENT MANAGEMENT FOR FURTHER CIRCULATION TO DHCM OPERATIONS TEAM.</t>
  </si>
  <si>
    <t>0113-0123-0006</t>
  </si>
  <si>
    <t xml:space="preserve">0113-0823-0006 </t>
  </si>
  <si>
    <t>0113-0823-0018</t>
  </si>
  <si>
    <t xml:space="preserve">0113-0923-0015 </t>
  </si>
  <si>
    <t>0113-1023-0015</t>
  </si>
  <si>
    <t>0113-1123-0012</t>
  </si>
  <si>
    <t xml:space="preserve">0113-0124-0002 </t>
  </si>
  <si>
    <t>PC-09</t>
  </si>
  <si>
    <t>PC-10</t>
  </si>
  <si>
    <t>PC-11</t>
  </si>
  <si>
    <t>0113-0623-0026</t>
  </si>
  <si>
    <t>0113-0623-0027</t>
  </si>
  <si>
    <t>0113-0823-0014</t>
  </si>
  <si>
    <t>PAID ON 17/08/2023</t>
  </si>
  <si>
    <t>0113-1023-0009</t>
  </si>
  <si>
    <t>0113-1023-0008</t>
  </si>
  <si>
    <t>0113-0224-0017</t>
  </si>
  <si>
    <t>PAID</t>
  </si>
  <si>
    <t xml:space="preserve">0113-0324-0005 </t>
  </si>
  <si>
    <t>ASAP</t>
  </si>
  <si>
    <t>RFP-01</t>
  </si>
  <si>
    <t>RFP-02</t>
  </si>
  <si>
    <t>RFP-03</t>
  </si>
  <si>
    <t>RFP-04</t>
  </si>
  <si>
    <t>RFP-05</t>
  </si>
  <si>
    <t xml:space="preserve">0113-1223-0004 </t>
  </si>
  <si>
    <t xml:space="preserve">0113-0124-0006 </t>
  </si>
  <si>
    <t>PC-03</t>
  </si>
  <si>
    <t>PC-04</t>
  </si>
  <si>
    <t xml:space="preserve">0113-1023-0017 </t>
  </si>
  <si>
    <t xml:space="preserve">0113-0224-0015 </t>
  </si>
  <si>
    <t>RFP-06</t>
  </si>
  <si>
    <t>Entry made on 28/10/2024</t>
  </si>
  <si>
    <t>RFP-07</t>
  </si>
  <si>
    <t>Entry made on 20/12/2024</t>
  </si>
  <si>
    <t>RFP-08</t>
  </si>
  <si>
    <t>Entry made on 19/12/2024</t>
  </si>
  <si>
    <t>PC-01</t>
  </si>
  <si>
    <t>CERTIFIED BUT PAYMENT IS NOT RELEASED.</t>
  </si>
  <si>
    <t>Updated on 09/10/24</t>
  </si>
  <si>
    <t>Updated on 07/01/25</t>
  </si>
  <si>
    <t>Updated on 29/01/25</t>
  </si>
  <si>
    <t>PC-05</t>
  </si>
  <si>
    <t>PC-06</t>
  </si>
  <si>
    <t>PC-07</t>
  </si>
  <si>
    <t>PC-08</t>
  </si>
  <si>
    <t>PC_REVISION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</si>
</sst>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10000]d\ mmm\ yyyy;@"/>
    <numFmt numFmtId="165" formatCode="yyyy\-mm\-dd"/>
    <numFmt numFmtId="166" formatCode="[$-14C09]d\ mmm\ yyyy;@"/>
    <numFmt numFmtId="167" formatCode="#,##0.00_ ;[Red]\-#,##0.00\ "/>
    <numFmt numFmtId="168" formatCode="00"/>
    <numFmt numFmtId="169" formatCode="&quot;NAK-PY-&quot;00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Nakheel Text"/>
      <family val="2"/>
    </font>
    <font>
      <u/>
      <sz val="10"/>
      <color theme="10"/>
      <name val="Nakheel Headline"/>
    </font>
    <font>
      <sz val="11"/>
      <color theme="1"/>
      <name val="Nakheel Headline"/>
    </font>
    <font>
      <sz val="10"/>
      <color theme="1"/>
      <name val="Aptos Narrow"/>
      <family val="2"/>
      <scheme val="minor"/>
    </font>
    <font>
      <sz val="10"/>
      <color theme="1"/>
      <name val="Nakheel Headline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164" fontId="0" fillId="0" borderId="0" xfId="0" applyNumberFormat="1"/>
    <xf numFmtId="0" fontId="3" fillId="0" borderId="0" xfId="1"/>
    <xf numFmtId="165" fontId="0" fillId="0" borderId="0" xfId="0" applyNumberFormat="1"/>
    <xf numFmtId="166" fontId="0" fillId="0" borderId="0" xfId="0" applyNumberFormat="1"/>
    <xf numFmtId="167" fontId="4" fillId="0" borderId="9" xfId="3" applyNumberFormat="1" applyFont="1" applyFill="1" applyBorder="1" applyAlignment="1" applyProtection="1">
      <alignment horizontal="center" vertical="top" wrapText="1"/>
    </xf>
    <xf numFmtId="167" fontId="4" fillId="0" borderId="13" xfId="3" applyNumberFormat="1" applyFont="1" applyFill="1" applyBorder="1" applyAlignment="1" applyProtection="1">
      <alignment horizontal="center" vertical="top" wrapText="1"/>
    </xf>
    <xf numFmtId="43" fontId="4" fillId="0" borderId="8" xfId="3" applyFont="1" applyFill="1" applyBorder="1" applyAlignment="1" applyProtection="1">
      <alignment horizontal="center" vertical="top" wrapText="1"/>
    </xf>
    <xf numFmtId="167" fontId="1" fillId="0" borderId="22" xfId="3" applyNumberFormat="1" applyFont="1" applyFill="1" applyBorder="1" applyAlignment="1" applyProtection="1">
      <alignment horizontal="right" vertical="center"/>
    </xf>
    <xf numFmtId="167" fontId="1" fillId="0" borderId="23" xfId="3" applyNumberFormat="1" applyFont="1" applyFill="1" applyBorder="1" applyAlignment="1" applyProtection="1">
      <alignment horizontal="right" vertical="center"/>
    </xf>
    <xf numFmtId="43" fontId="1" fillId="0" borderId="22" xfId="3" applyFont="1" applyFill="1" applyBorder="1" applyAlignment="1" applyProtection="1">
      <alignment horizontal="center" vertical="center" wrapText="1"/>
    </xf>
    <xf numFmtId="167" fontId="1" fillId="0" borderId="27" xfId="3" applyNumberFormat="1" applyFont="1" applyFill="1" applyBorder="1" applyAlignment="1" applyProtection="1">
      <alignment horizontal="right" vertical="center"/>
    </xf>
    <xf numFmtId="167" fontId="1" fillId="0" borderId="28" xfId="3" applyNumberFormat="1" applyFont="1" applyFill="1" applyBorder="1" applyAlignment="1" applyProtection="1">
      <alignment horizontal="right" vertical="center"/>
    </xf>
    <xf numFmtId="43" fontId="1" fillId="0" borderId="27" xfId="3" applyFont="1" applyFill="1" applyBorder="1" applyAlignment="1" applyProtection="1">
      <alignment horizontal="center" vertical="center" wrapText="1"/>
    </xf>
    <xf numFmtId="167" fontId="4" fillId="0" borderId="4" xfId="3" applyNumberFormat="1" applyFont="1" applyFill="1" applyBorder="1" applyAlignment="1" applyProtection="1">
      <alignment horizontal="right" vertical="center"/>
    </xf>
    <xf numFmtId="167" fontId="4" fillId="0" borderId="31" xfId="3" applyNumberFormat="1" applyFont="1" applyFill="1" applyBorder="1" applyAlignment="1" applyProtection="1">
      <alignment horizontal="right" vertical="center"/>
    </xf>
    <xf numFmtId="43" fontId="4" fillId="0" borderId="4" xfId="3" applyFont="1" applyFill="1" applyBorder="1" applyAlignment="1" applyProtection="1">
      <alignment horizontal="center" vertical="center" wrapText="1"/>
    </xf>
    <xf numFmtId="43" fontId="4" fillId="0" borderId="5" xfId="3" applyFont="1" applyFill="1" applyBorder="1" applyAlignment="1" applyProtection="1">
      <alignment horizontal="center" vertical="center" wrapText="1"/>
    </xf>
    <xf numFmtId="167" fontId="7" fillId="0" borderId="0" xfId="3" applyNumberFormat="1" applyFont="1" applyFill="1" applyProtection="1"/>
    <xf numFmtId="43" fontId="7" fillId="0" borderId="0" xfId="3" applyFont="1" applyFill="1" applyAlignment="1" applyProtection="1">
      <alignment horizontal="center" wrapText="1"/>
    </xf>
    <xf numFmtId="0" fontId="4" fillId="0" borderId="7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1" fontId="4" fillId="0" borderId="8" xfId="2" applyNumberFormat="1" applyFont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top" wrapText="1"/>
    </xf>
    <xf numFmtId="166" fontId="4" fillId="0" borderId="8" xfId="2" applyNumberFormat="1" applyFont="1" applyBorder="1" applyAlignment="1">
      <alignment horizontal="center" vertical="top" wrapText="1"/>
    </xf>
    <xf numFmtId="0" fontId="4" fillId="0" borderId="10" xfId="2" applyFont="1" applyBorder="1" applyAlignment="1">
      <alignment horizontal="center" vertical="top" wrapText="1"/>
    </xf>
    <xf numFmtId="167" fontId="4" fillId="0" borderId="11" xfId="3" applyNumberFormat="1" applyFont="1" applyFill="1" applyBorder="1" applyAlignment="1" applyProtection="1">
      <alignment horizontal="center" vertical="top" wrapText="1"/>
    </xf>
    <xf numFmtId="167" fontId="4" fillId="0" borderId="12" xfId="3" applyNumberFormat="1" applyFont="1" applyFill="1" applyBorder="1" applyAlignment="1" applyProtection="1">
      <alignment horizontal="center" vertical="top" wrapText="1"/>
    </xf>
    <xf numFmtId="0" fontId="4" fillId="0" borderId="11" xfId="2" applyFont="1" applyBorder="1" applyAlignment="1">
      <alignment horizontal="center" vertical="top" wrapText="1"/>
    </xf>
    <xf numFmtId="168" fontId="4" fillId="0" borderId="8" xfId="2" applyNumberFormat="1" applyFont="1" applyBorder="1" applyAlignment="1">
      <alignment horizontal="center" vertical="top" wrapText="1"/>
    </xf>
    <xf numFmtId="0" fontId="4" fillId="0" borderId="14" xfId="2" applyFont="1" applyBorder="1" applyAlignment="1">
      <alignment horizontal="center" vertical="top" wrapText="1"/>
    </xf>
    <xf numFmtId="0" fontId="4" fillId="0" borderId="15" xfId="2" applyFont="1" applyBorder="1" applyAlignment="1">
      <alignment horizontal="center" vertical="top" wrapText="1"/>
    </xf>
    <xf numFmtId="43" fontId="4" fillId="0" borderId="15" xfId="3" applyFont="1" applyFill="1" applyBorder="1" applyAlignment="1" applyProtection="1">
      <alignment horizontal="center" vertical="top" wrapText="1"/>
    </xf>
    <xf numFmtId="166" fontId="4" fillId="0" borderId="16" xfId="2" applyNumberFormat="1" applyFont="1" applyBorder="1" applyAlignment="1">
      <alignment horizontal="center" vertical="top" wrapText="1"/>
    </xf>
    <xf numFmtId="43" fontId="4" fillId="0" borderId="14" xfId="3" applyFont="1" applyFill="1" applyBorder="1" applyAlignment="1" applyProtection="1">
      <alignment horizontal="center" vertical="top" wrapText="1"/>
    </xf>
    <xf numFmtId="43" fontId="4" fillId="0" borderId="17" xfId="3" applyFont="1" applyFill="1" applyBorder="1" applyAlignment="1" applyProtection="1">
      <alignment horizontal="center" vertical="top" wrapText="1"/>
    </xf>
    <xf numFmtId="166" fontId="4" fillId="0" borderId="16" xfId="3" applyNumberFormat="1" applyFont="1" applyFill="1" applyBorder="1" applyAlignment="1" applyProtection="1">
      <alignment horizontal="center" vertical="top" wrapText="1"/>
    </xf>
    <xf numFmtId="43" fontId="4" fillId="0" borderId="18" xfId="3" applyFont="1" applyFill="1" applyBorder="1" applyAlignment="1" applyProtection="1">
      <alignment horizontal="center" vertical="top" wrapText="1"/>
    </xf>
    <xf numFmtId="166" fontId="4" fillId="0" borderId="19" xfId="3" applyNumberFormat="1" applyFont="1" applyFill="1" applyBorder="1" applyAlignment="1" applyProtection="1">
      <alignment horizontal="center" vertical="top" wrapText="1"/>
    </xf>
    <xf numFmtId="0" fontId="1" fillId="0" borderId="0" xfId="2" applyFont="1" applyAlignment="1">
      <alignment vertical="top" wrapText="1"/>
    </xf>
    <xf numFmtId="0" fontId="1" fillId="0" borderId="20" xfId="2" applyFont="1" applyBorder="1" applyAlignment="1">
      <alignment horizontal="center" vertical="center"/>
    </xf>
    <xf numFmtId="0" fontId="1" fillId="0" borderId="21" xfId="2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/>
    </xf>
    <xf numFmtId="1" fontId="1" fillId="0" borderId="21" xfId="2" applyNumberFormat="1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 wrapText="1"/>
    </xf>
    <xf numFmtId="0" fontId="1" fillId="0" borderId="22" xfId="4" applyFont="1" applyFill="1" applyBorder="1" applyAlignment="1" applyProtection="1">
      <alignment horizontal="center" vertical="center"/>
    </xf>
    <xf numFmtId="0" fontId="1" fillId="0" borderId="22" xfId="2" applyFont="1" applyBorder="1" applyAlignment="1">
      <alignment vertical="center" wrapText="1"/>
    </xf>
    <xf numFmtId="166" fontId="1" fillId="0" borderId="22" xfId="2" applyNumberFormat="1" applyFont="1" applyBorder="1" applyAlignment="1">
      <alignment horizontal="center" vertical="center" wrapText="1"/>
    </xf>
    <xf numFmtId="0" fontId="1" fillId="0" borderId="23" xfId="2" applyFont="1" applyBorder="1" applyAlignment="1">
      <alignment horizontal="center" vertical="center" wrapText="1"/>
    </xf>
    <xf numFmtId="167" fontId="1" fillId="0" borderId="24" xfId="3" applyNumberFormat="1" applyFont="1" applyFill="1" applyBorder="1" applyAlignment="1" applyProtection="1">
      <alignment horizontal="center" vertical="center" wrapText="1"/>
    </xf>
    <xf numFmtId="167" fontId="1" fillId="0" borderId="21" xfId="3" applyNumberFormat="1" applyFont="1" applyFill="1" applyBorder="1" applyAlignment="1" applyProtection="1">
      <alignment horizontal="right" vertical="center"/>
    </xf>
    <xf numFmtId="167" fontId="1" fillId="0" borderId="22" xfId="3" applyNumberFormat="1" applyFont="1" applyFill="1" applyBorder="1" applyAlignment="1" applyProtection="1">
      <alignment vertical="center"/>
    </xf>
    <xf numFmtId="167" fontId="1" fillId="0" borderId="22" xfId="3" applyNumberFormat="1" applyFont="1" applyFill="1" applyBorder="1" applyAlignment="1" applyProtection="1">
      <alignment horizontal="center" vertical="center"/>
    </xf>
    <xf numFmtId="0" fontId="1" fillId="0" borderId="24" xfId="2" applyFont="1" applyBorder="1" applyAlignment="1">
      <alignment horizontal="center" vertical="center" wrapText="1"/>
    </xf>
    <xf numFmtId="168" fontId="1" fillId="0" borderId="22" xfId="2" applyNumberFormat="1" applyFont="1" applyBorder="1" applyAlignment="1">
      <alignment horizontal="center" vertical="center" wrapText="1"/>
    </xf>
    <xf numFmtId="0" fontId="1" fillId="0" borderId="20" xfId="2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/>
    </xf>
    <xf numFmtId="43" fontId="1" fillId="0" borderId="22" xfId="3" applyFont="1" applyFill="1" applyBorder="1" applyAlignment="1" applyProtection="1">
      <alignment horizontal="center" vertical="center"/>
    </xf>
    <xf numFmtId="166" fontId="1" fillId="0" borderId="24" xfId="2" applyNumberFormat="1" applyFont="1" applyBorder="1" applyAlignment="1">
      <alignment horizontal="center" vertical="center"/>
    </xf>
    <xf numFmtId="43" fontId="1" fillId="0" borderId="20" xfId="3" applyFont="1" applyFill="1" applyBorder="1" applyAlignment="1" applyProtection="1">
      <alignment horizontal="center" vertical="center" wrapText="1"/>
    </xf>
    <xf numFmtId="43" fontId="1" fillId="0" borderId="22" xfId="3" applyFont="1" applyFill="1" applyBorder="1" applyAlignment="1" applyProtection="1">
      <alignment horizontal="right" vertical="center"/>
    </xf>
    <xf numFmtId="166" fontId="1" fillId="0" borderId="24" xfId="3" applyNumberFormat="1" applyFont="1" applyFill="1" applyBorder="1" applyAlignment="1" applyProtection="1">
      <alignment horizontal="center" vertical="center"/>
    </xf>
    <xf numFmtId="43" fontId="1" fillId="0" borderId="20" xfId="3" applyFont="1" applyFill="1" applyBorder="1" applyAlignment="1" applyProtection="1">
      <alignment horizontal="center" vertical="center"/>
    </xf>
    <xf numFmtId="43" fontId="1" fillId="0" borderId="23" xfId="3" applyFont="1" applyFill="1" applyBorder="1" applyAlignment="1" applyProtection="1">
      <alignment horizontal="right" vertical="center"/>
    </xf>
    <xf numFmtId="0" fontId="1" fillId="0" borderId="0" xfId="2" applyFont="1"/>
    <xf numFmtId="166" fontId="1" fillId="0" borderId="24" xfId="3" applyNumberFormat="1" applyFont="1" applyFill="1" applyBorder="1" applyAlignment="1" applyProtection="1">
      <alignment horizontal="center" vertical="center" wrapText="1"/>
    </xf>
    <xf numFmtId="0" fontId="1" fillId="0" borderId="0" xfId="2" applyFont="1" applyAlignment="1">
      <alignment vertical="center"/>
    </xf>
    <xf numFmtId="0" fontId="1" fillId="0" borderId="22" xfId="4" applyFont="1" applyFill="1" applyBorder="1" applyAlignment="1" applyProtection="1">
      <alignment horizontal="center" vertical="center" wrapText="1"/>
    </xf>
    <xf numFmtId="0" fontId="1" fillId="0" borderId="25" xfId="2" applyFont="1" applyBorder="1" applyAlignment="1">
      <alignment horizontal="center" vertical="center"/>
    </xf>
    <xf numFmtId="0" fontId="1" fillId="0" borderId="26" xfId="2" applyFont="1" applyBorder="1" applyAlignment="1">
      <alignment horizontal="center" vertical="center"/>
    </xf>
    <xf numFmtId="1" fontId="1" fillId="0" borderId="26" xfId="2" applyNumberFormat="1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 wrapText="1"/>
    </xf>
    <xf numFmtId="0" fontId="1" fillId="0" borderId="27" xfId="4" applyFont="1" applyFill="1" applyBorder="1" applyAlignment="1" applyProtection="1">
      <alignment horizontal="center" vertical="center"/>
    </xf>
    <xf numFmtId="0" fontId="1" fillId="0" borderId="27" xfId="2" applyFont="1" applyBorder="1" applyAlignment="1">
      <alignment vertical="center" wrapText="1"/>
    </xf>
    <xf numFmtId="166" fontId="1" fillId="0" borderId="27" xfId="2" applyNumberFormat="1" applyFont="1" applyBorder="1" applyAlignment="1">
      <alignment horizontal="center" vertical="center" wrapText="1"/>
    </xf>
    <xf numFmtId="0" fontId="1" fillId="0" borderId="28" xfId="2" applyFont="1" applyBorder="1" applyAlignment="1">
      <alignment horizontal="center" vertical="center" wrapText="1"/>
    </xf>
    <xf numFmtId="167" fontId="1" fillId="0" borderId="29" xfId="3" applyNumberFormat="1" applyFont="1" applyFill="1" applyBorder="1" applyAlignment="1" applyProtection="1">
      <alignment horizontal="center" vertical="center" wrapText="1"/>
    </xf>
    <xf numFmtId="167" fontId="1" fillId="0" borderId="26" xfId="3" applyNumberFormat="1" applyFont="1" applyFill="1" applyBorder="1" applyAlignment="1" applyProtection="1">
      <alignment horizontal="right" vertical="center"/>
    </xf>
    <xf numFmtId="167" fontId="1" fillId="0" borderId="27" xfId="3" applyNumberFormat="1" applyFont="1" applyFill="1" applyBorder="1" applyAlignment="1" applyProtection="1">
      <alignment vertical="center"/>
    </xf>
    <xf numFmtId="167" fontId="1" fillId="0" borderId="27" xfId="3" applyNumberFormat="1" applyFont="1" applyFill="1" applyBorder="1" applyAlignment="1" applyProtection="1">
      <alignment horizontal="center" vertical="center"/>
    </xf>
    <xf numFmtId="0" fontId="1" fillId="0" borderId="29" xfId="2" applyFont="1" applyBorder="1" applyAlignment="1">
      <alignment horizontal="center" vertical="center" wrapText="1"/>
    </xf>
    <xf numFmtId="168" fontId="1" fillId="0" borderId="27" xfId="2" applyNumberFormat="1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27" xfId="2" applyFont="1" applyBorder="1" applyAlignment="1">
      <alignment horizontal="center" vertical="center"/>
    </xf>
    <xf numFmtId="43" fontId="1" fillId="0" borderId="27" xfId="3" applyFont="1" applyFill="1" applyBorder="1" applyAlignment="1" applyProtection="1">
      <alignment horizontal="center" vertical="center"/>
    </xf>
    <xf numFmtId="166" fontId="1" fillId="0" borderId="29" xfId="2" applyNumberFormat="1" applyFont="1" applyBorder="1" applyAlignment="1">
      <alignment horizontal="center" vertical="center"/>
    </xf>
    <xf numFmtId="43" fontId="1" fillId="0" borderId="25" xfId="3" applyFont="1" applyFill="1" applyBorder="1" applyAlignment="1" applyProtection="1">
      <alignment horizontal="center" vertical="center" wrapText="1"/>
    </xf>
    <xf numFmtId="43" fontId="1" fillId="0" borderId="27" xfId="3" applyFont="1" applyFill="1" applyBorder="1" applyAlignment="1" applyProtection="1">
      <alignment horizontal="right" vertical="center"/>
    </xf>
    <xf numFmtId="166" fontId="1" fillId="0" borderId="29" xfId="3" applyNumberFormat="1" applyFont="1" applyFill="1" applyBorder="1" applyAlignment="1" applyProtection="1">
      <alignment horizontal="center" vertical="center"/>
    </xf>
    <xf numFmtId="43" fontId="1" fillId="0" borderId="25" xfId="3" applyFont="1" applyFill="1" applyBorder="1" applyAlignment="1" applyProtection="1">
      <alignment horizontal="center" vertical="center"/>
    </xf>
    <xf numFmtId="43" fontId="1" fillId="0" borderId="28" xfId="3" applyFont="1" applyFill="1" applyBorder="1" applyAlignment="1" applyProtection="1">
      <alignment horizontal="right" vertical="center"/>
    </xf>
    <xf numFmtId="0" fontId="1" fillId="0" borderId="27" xfId="4" applyFont="1" applyFill="1" applyBorder="1" applyAlignment="1" applyProtection="1">
      <alignment horizontal="center" vertical="center" wrapText="1"/>
    </xf>
    <xf numFmtId="0" fontId="1" fillId="0" borderId="29" xfId="2" quotePrefix="1" applyFont="1" applyBorder="1" applyAlignment="1">
      <alignment horizontal="center" vertical="center" wrapText="1"/>
    </xf>
    <xf numFmtId="43" fontId="1" fillId="0" borderId="28" xfId="3" applyFont="1" applyFill="1" applyBorder="1" applyAlignment="1" applyProtection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vertical="center"/>
    </xf>
    <xf numFmtId="1" fontId="1" fillId="0" borderId="2" xfId="2" applyNumberFormat="1" applyFont="1" applyBorder="1" applyAlignment="1">
      <alignment vertical="center"/>
    </xf>
    <xf numFmtId="1" fontId="1" fillId="0" borderId="2" xfId="2" applyNumberFormat="1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166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right" vertical="center" wrapText="1" indent="1"/>
    </xf>
    <xf numFmtId="167" fontId="4" fillId="0" borderId="6" xfId="3" applyNumberFormat="1" applyFont="1" applyFill="1" applyBorder="1" applyAlignment="1" applyProtection="1">
      <alignment horizontal="center" vertical="center" wrapText="1"/>
    </xf>
    <xf numFmtId="167" fontId="4" fillId="0" borderId="30" xfId="3" applyNumberFormat="1" applyFont="1" applyFill="1" applyBorder="1" applyAlignment="1" applyProtection="1">
      <alignment horizontal="right" vertical="center"/>
    </xf>
    <xf numFmtId="167" fontId="4" fillId="0" borderId="4" xfId="3" applyNumberFormat="1" applyFont="1" applyFill="1" applyBorder="1" applyAlignment="1" applyProtection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168" fontId="4" fillId="0" borderId="30" xfId="2" applyNumberFormat="1" applyFont="1" applyBorder="1" applyAlignment="1">
      <alignment horizontal="center" vertical="center" wrapText="1"/>
    </xf>
    <xf numFmtId="166" fontId="4" fillId="0" borderId="4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43" fontId="4" fillId="0" borderId="4" xfId="3" applyFont="1" applyFill="1" applyBorder="1" applyAlignment="1" applyProtection="1">
      <alignment horizontal="center" vertical="center"/>
    </xf>
    <xf numFmtId="166" fontId="4" fillId="0" borderId="5" xfId="2" applyNumberFormat="1" applyFont="1" applyBorder="1" applyAlignment="1">
      <alignment horizontal="center" vertical="center"/>
    </xf>
    <xf numFmtId="43" fontId="4" fillId="0" borderId="3" xfId="3" applyFont="1" applyFill="1" applyBorder="1" applyAlignment="1" applyProtection="1">
      <alignment horizontal="center" vertical="center" wrapText="1"/>
    </xf>
    <xf numFmtId="43" fontId="4" fillId="0" borderId="4" xfId="3" applyFont="1" applyFill="1" applyBorder="1" applyAlignment="1" applyProtection="1">
      <alignment horizontal="right" vertical="center"/>
    </xf>
    <xf numFmtId="166" fontId="4" fillId="0" borderId="5" xfId="3" applyNumberFormat="1" applyFont="1" applyFill="1" applyBorder="1" applyAlignment="1" applyProtection="1">
      <alignment horizontal="center" vertical="center"/>
    </xf>
    <xf numFmtId="43" fontId="4" fillId="0" borderId="3" xfId="3" applyFont="1" applyFill="1" applyBorder="1" applyAlignment="1" applyProtection="1">
      <alignment horizontal="center" vertical="center"/>
    </xf>
    <xf numFmtId="0" fontId="7" fillId="0" borderId="0" xfId="2" applyFont="1"/>
    <xf numFmtId="1" fontId="7" fillId="0" borderId="0" xfId="2" applyNumberFormat="1" applyFont="1"/>
    <xf numFmtId="1" fontId="7" fillId="0" borderId="0" xfId="2" applyNumberFormat="1" applyFont="1" applyAlignment="1">
      <alignment wrapText="1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center"/>
    </xf>
    <xf numFmtId="0" fontId="7" fillId="0" borderId="0" xfId="2" applyFont="1" applyAlignment="1">
      <alignment wrapText="1"/>
    </xf>
    <xf numFmtId="166" fontId="7" fillId="0" borderId="0" xfId="2" applyNumberFormat="1" applyFont="1" applyAlignment="1">
      <alignment horizontal="center" wrapText="1"/>
    </xf>
    <xf numFmtId="167" fontId="7" fillId="0" borderId="0" xfId="3" applyNumberFormat="1" applyFont="1" applyFill="1" applyAlignment="1" applyProtection="1">
      <alignment horizontal="center" wrapText="1"/>
    </xf>
    <xf numFmtId="167" fontId="7" fillId="0" borderId="0" xfId="3" applyNumberFormat="1" applyFont="1" applyFill="1" applyAlignment="1" applyProtection="1">
      <alignment horizontal="center"/>
    </xf>
    <xf numFmtId="168" fontId="7" fillId="0" borderId="0" xfId="2" applyNumberFormat="1" applyFont="1" applyAlignment="1">
      <alignment horizontal="center" wrapText="1"/>
    </xf>
    <xf numFmtId="43" fontId="7" fillId="0" borderId="0" xfId="3" applyFont="1" applyFill="1" applyAlignment="1" applyProtection="1">
      <alignment horizontal="center"/>
    </xf>
    <xf numFmtId="166" fontId="7" fillId="0" borderId="0" xfId="2" applyNumberFormat="1" applyFont="1" applyAlignment="1">
      <alignment horizontal="center"/>
    </xf>
    <xf numFmtId="43" fontId="7" fillId="0" borderId="0" xfId="3" applyFont="1" applyFill="1" applyAlignment="1" applyProtection="1">
      <alignment horizontal="right"/>
    </xf>
    <xf numFmtId="166" fontId="7" fillId="0" borderId="0" xfId="3" applyNumberFormat="1" applyFont="1" applyFill="1" applyAlignment="1" applyProtection="1">
      <alignment horizontal="center"/>
    </xf>
    <xf numFmtId="0" fontId="1" fillId="0" borderId="32" xfId="2" applyFont="1" applyBorder="1" applyAlignment="1">
      <alignment horizontal="center" vertical="center"/>
    </xf>
    <xf numFmtId="1" fontId="1" fillId="0" borderId="32" xfId="2" applyNumberFormat="1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 wrapText="1"/>
    </xf>
    <xf numFmtId="0" fontId="1" fillId="0" borderId="15" xfId="2" applyFont="1" applyBorder="1" applyAlignment="1">
      <alignment vertical="center" wrapText="1"/>
    </xf>
    <xf numFmtId="166" fontId="1" fillId="0" borderId="15" xfId="2" applyNumberFormat="1" applyFont="1" applyBorder="1" applyAlignment="1">
      <alignment horizontal="center" vertical="center" wrapText="1"/>
    </xf>
    <xf numFmtId="0" fontId="1" fillId="0" borderId="33" xfId="2" applyFont="1" applyBorder="1" applyAlignment="1">
      <alignment horizontal="center" vertical="center" wrapText="1"/>
    </xf>
    <xf numFmtId="167" fontId="1" fillId="0" borderId="16" xfId="3" applyNumberFormat="1" applyFont="1" applyFill="1" applyBorder="1" applyAlignment="1" applyProtection="1">
      <alignment horizontal="center" vertical="center" wrapText="1"/>
    </xf>
    <xf numFmtId="167" fontId="1" fillId="0" borderId="32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vertical="center"/>
    </xf>
    <xf numFmtId="167" fontId="1" fillId="0" borderId="15" xfId="3" applyNumberFormat="1" applyFont="1" applyFill="1" applyBorder="1" applyAlignment="1" applyProtection="1">
      <alignment horizontal="right" vertical="center"/>
    </xf>
    <xf numFmtId="167" fontId="1" fillId="0" borderId="15" xfId="3" applyNumberFormat="1" applyFont="1" applyFill="1" applyBorder="1" applyAlignment="1" applyProtection="1">
      <alignment horizontal="center" vertical="center"/>
    </xf>
    <xf numFmtId="167" fontId="1" fillId="0" borderId="33" xfId="3" applyNumberFormat="1" applyFont="1" applyFill="1" applyBorder="1" applyAlignment="1" applyProtection="1">
      <alignment horizontal="right" vertical="center"/>
    </xf>
    <xf numFmtId="0" fontId="1" fillId="0" borderId="16" xfId="2" applyFont="1" applyBorder="1" applyAlignment="1">
      <alignment horizontal="center" vertical="center" wrapText="1"/>
    </xf>
    <xf numFmtId="168" fontId="1" fillId="0" borderId="15" xfId="2" applyNumberFormat="1" applyFont="1" applyBorder="1" applyAlignment="1">
      <alignment horizontal="center" vertical="center" wrapText="1"/>
    </xf>
    <xf numFmtId="43" fontId="1" fillId="0" borderId="15" xfId="3" applyFont="1" applyFill="1" applyBorder="1" applyAlignment="1" applyProtection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15" xfId="2" applyFont="1" applyBorder="1" applyAlignment="1">
      <alignment horizontal="center" vertical="center"/>
    </xf>
    <xf numFmtId="43" fontId="1" fillId="0" borderId="15" xfId="3" applyFont="1" applyFill="1" applyBorder="1" applyAlignment="1" applyProtection="1">
      <alignment horizontal="center" vertical="center"/>
    </xf>
    <xf numFmtId="166" fontId="1" fillId="0" borderId="16" xfId="2" applyNumberFormat="1" applyFont="1" applyBorder="1" applyAlignment="1">
      <alignment horizontal="center" vertical="center"/>
    </xf>
    <xf numFmtId="166" fontId="1" fillId="0" borderId="16" xfId="3" applyNumberFormat="1" applyFont="1" applyFill="1" applyBorder="1" applyAlignment="1" applyProtection="1">
      <alignment horizontal="center" vertical="center"/>
    </xf>
    <xf numFmtId="0" fontId="4" fillId="0" borderId="3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top" wrapText="1"/>
    </xf>
    <xf numFmtId="1" fontId="4" fillId="0" borderId="4" xfId="2" applyNumberFormat="1" applyFont="1" applyBorder="1" applyAlignment="1">
      <alignment horizontal="center" vertical="top" wrapText="1"/>
    </xf>
    <xf numFmtId="166" fontId="4" fillId="0" borderId="4" xfId="2" applyNumberFormat="1" applyFont="1" applyBorder="1" applyAlignment="1">
      <alignment horizontal="center" vertical="top" wrapText="1"/>
    </xf>
    <xf numFmtId="167" fontId="4" fillId="0" borderId="5" xfId="3" applyNumberFormat="1" applyFont="1" applyFill="1" applyBorder="1" applyAlignment="1" applyProtection="1">
      <alignment horizontal="center" vertical="top" wrapText="1"/>
    </xf>
    <xf numFmtId="167" fontId="4" fillId="0" borderId="3" xfId="3" applyNumberFormat="1" applyFont="1" applyFill="1" applyBorder="1" applyAlignment="1" applyProtection="1">
      <alignment horizontal="center" vertical="top" wrapText="1"/>
    </xf>
    <xf numFmtId="167" fontId="4" fillId="0" borderId="4" xfId="3" applyNumberFormat="1" applyFont="1" applyFill="1" applyBorder="1" applyAlignment="1" applyProtection="1">
      <alignment horizontal="center" vertical="top" wrapText="1"/>
    </xf>
    <xf numFmtId="0" fontId="4" fillId="0" borderId="5" xfId="2" applyFont="1" applyBorder="1" applyAlignment="1">
      <alignment horizontal="center" vertical="top" wrapText="1"/>
    </xf>
    <xf numFmtId="43" fontId="4" fillId="0" borderId="4" xfId="3" applyFont="1" applyFill="1" applyBorder="1" applyAlignment="1" applyProtection="1">
      <alignment horizontal="center" vertical="top" wrapText="1"/>
    </xf>
    <xf numFmtId="166" fontId="4" fillId="0" borderId="5" xfId="2" applyNumberFormat="1" applyFont="1" applyBorder="1" applyAlignment="1">
      <alignment horizontal="center" vertical="top" wrapText="1"/>
    </xf>
    <xf numFmtId="166" fontId="4" fillId="0" borderId="5" xfId="3" applyNumberFormat="1" applyFont="1" applyFill="1" applyBorder="1" applyAlignment="1" applyProtection="1">
      <alignment horizontal="center" vertical="top" wrapText="1"/>
    </xf>
    <xf numFmtId="0" fontId="4" fillId="0" borderId="30" xfId="2" applyFont="1" applyBorder="1" applyAlignment="1">
      <alignment horizontal="center" vertical="top" wrapText="1"/>
    </xf>
    <xf numFmtId="0" fontId="1" fillId="0" borderId="32" xfId="2" applyFont="1" applyBorder="1" applyAlignment="1">
      <alignment horizontal="center" vertical="center" wrapText="1"/>
    </xf>
    <xf numFmtId="0" fontId="1" fillId="0" borderId="21" xfId="2" applyFont="1" applyBorder="1" applyAlignment="1">
      <alignment horizontal="center" vertical="center" wrapText="1"/>
    </xf>
    <xf numFmtId="43" fontId="4" fillId="0" borderId="30" xfId="3" applyFont="1" applyFill="1" applyBorder="1" applyAlignment="1" applyProtection="1">
      <alignment horizontal="center" vertical="top" wrapText="1"/>
    </xf>
    <xf numFmtId="43" fontId="1" fillId="0" borderId="32" xfId="3" applyFont="1" applyFill="1" applyBorder="1" applyAlignment="1" applyProtection="1">
      <alignment horizontal="center" vertical="center" wrapText="1"/>
    </xf>
    <xf numFmtId="43" fontId="1" fillId="0" borderId="21" xfId="3" applyFont="1" applyFill="1" applyBorder="1" applyAlignment="1" applyProtection="1">
      <alignment horizontal="center" vertical="center" wrapText="1"/>
    </xf>
    <xf numFmtId="166" fontId="4" fillId="0" borderId="3" xfId="2" applyNumberFormat="1" applyFont="1" applyBorder="1" applyAlignment="1">
      <alignment horizontal="center" vertical="top" wrapText="1"/>
    </xf>
    <xf numFmtId="166" fontId="1" fillId="0" borderId="20" xfId="2" applyNumberFormat="1" applyFont="1" applyBorder="1" applyAlignment="1">
      <alignment horizontal="center" vertical="center"/>
    </xf>
    <xf numFmtId="166" fontId="0" fillId="0" borderId="14" xfId="2" applyNumberFormat="1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20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top" wrapText="1"/>
    </xf>
    <xf numFmtId="168" fontId="4" fillId="0" borderId="22" xfId="2" applyNumberFormat="1" applyFont="1" applyBorder="1" applyAlignment="1">
      <alignment horizontal="center" vertical="top" wrapText="1"/>
    </xf>
    <xf numFmtId="166" fontId="4" fillId="0" borderId="22" xfId="2" applyNumberFormat="1" applyFont="1" applyBorder="1" applyAlignment="1">
      <alignment horizontal="center" vertical="top" wrapText="1"/>
    </xf>
    <xf numFmtId="43" fontId="4" fillId="0" borderId="22" xfId="3" applyFont="1" applyFill="1" applyBorder="1" applyAlignment="1" applyProtection="1">
      <alignment horizontal="center" vertical="top" wrapText="1"/>
    </xf>
    <xf numFmtId="169" fontId="8" fillId="0" borderId="22" xfId="4" quotePrefix="1" applyNumberFormat="1" applyFont="1" applyFill="1" applyBorder="1" applyAlignment="1">
      <alignment horizontal="center" vertical="center" wrapText="1"/>
    </xf>
    <xf numFmtId="0" fontId="4" fillId="0" borderId="22" xfId="2" applyFont="1" applyFill="1" applyBorder="1" applyAlignment="1">
      <alignment horizontal="center" vertical="top" wrapText="1"/>
    </xf>
    <xf numFmtId="169" fontId="8" fillId="0" borderId="15" xfId="4" quotePrefix="1" applyNumberFormat="1" applyFont="1" applyFill="1" applyBorder="1" applyAlignment="1">
      <alignment horizontal="center" vertical="center" wrapText="1"/>
    </xf>
    <xf numFmtId="169" fontId="9" fillId="0" borderId="22" xfId="4" quotePrefix="1" applyNumberFormat="1" applyFont="1" applyFill="1" applyBorder="1" applyAlignment="1">
      <alignment horizontal="center" vertical="center" wrapText="1"/>
    </xf>
    <xf numFmtId="43" fontId="8" fillId="0" borderId="22" xfId="3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wrapText="1"/>
    </xf>
  </cellXfs>
  <cellStyles count="5">
    <cellStyle name="Comma 2" xfId="3" xr:uid="{800E17A4-33F8-425A-82BC-FC043E70180D}"/>
    <cellStyle name="Hyperlink" xfId="1" builtinId="8"/>
    <cellStyle name="Hyperlink 2" xfId="4" xr:uid="{55047290-42F6-45CD-BB1B-92CDA310C17B}"/>
    <cellStyle name="Normal" xfId="0" builtinId="0"/>
    <cellStyle name="Normal 2" xfId="2" xr:uid="{DC5926C4-6210-4628-AB74-B348CFF444C8}"/>
  </cellStyles>
  <dxfs count="18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ubaiholding-my.sharepoint.com/personal/arun_naidu_dhre_ae/Documents/Documents/Contracts/2025.01.13%20-%20Master%20Expense%20Contracts%20List%20R04.xlsm" TargetMode="External"/><Relationship Id="rId1" Type="http://schemas.openxmlformats.org/officeDocument/2006/relationships/externalLinkPath" Target="/personal/arun_naidu_dhre_ae/Documents/Documents/Contracts/2025.01.13%20-%20Master%20Expense%20Contracts%20List%20R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SUMMARY"/>
      <sheetName val="MASTER"/>
      <sheetName val="OUTSTANDING"/>
      <sheetName val="DMS 147714"/>
      <sheetName val="DMS 147906"/>
      <sheetName val="DMS 148942"/>
      <sheetName val="3001-2022-0509"/>
      <sheetName val="DMS 148857-1"/>
      <sheetName val="3082-2023-0076"/>
      <sheetName val="DMS 149323"/>
      <sheetName val="DMS 149250"/>
      <sheetName val="3082-2023-0100"/>
      <sheetName val="DMS 149349"/>
      <sheetName val="3001-2023-0572"/>
      <sheetName val="3203-2024-0059"/>
      <sheetName val="3082-2024-0024"/>
      <sheetName val="3001-2024-0166"/>
      <sheetName val="DMS 149600"/>
      <sheetName val="3001-2024-0207"/>
      <sheetName val="3026-2023-0004"/>
      <sheetName val="DMS 148763"/>
      <sheetName val="3026-2024-0001"/>
      <sheetName val="3116-2024-0006"/>
      <sheetName val="DMS 149746"/>
      <sheetName val="3051-2023-0077"/>
      <sheetName val="3082-2023-0099"/>
      <sheetName val="DMS 149074"/>
      <sheetName val="DMCA-01"/>
      <sheetName val="DMS 149832"/>
      <sheetName val="DMS 149853"/>
    </sheetNames>
    <sheetDataSet>
      <sheetData sheetId="0"/>
      <sheetData sheetId="1"/>
      <sheetData sheetId="2"/>
      <sheetData sheetId="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147714 - ANNUAL REPAIR AND MAINTENANCE OF NAVIGATIONAL BUOYS AND LIGHT POLES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97.37%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44425</v>
          </cell>
          <cell r="C8" t="str">
            <v>INTERIM</v>
          </cell>
          <cell r="D8">
            <v>44465</v>
          </cell>
          <cell r="E8" t="str">
            <v>CERTIFIED</v>
          </cell>
          <cell r="F8">
            <v>102105</v>
          </cell>
          <cell r="G8">
            <v>107210.25</v>
          </cell>
          <cell r="H8" t="str">
            <v>0113-0821-0008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44454</v>
          </cell>
          <cell r="C9" t="str">
            <v>INTERIM</v>
          </cell>
          <cell r="D9">
            <v>44494</v>
          </cell>
          <cell r="E9" t="str">
            <v>CERTIFIED</v>
          </cell>
          <cell r="F9">
            <v>29705</v>
          </cell>
          <cell r="G9">
            <v>31190.25</v>
          </cell>
          <cell r="H9" t="str">
            <v>0113-0921-0009</v>
          </cell>
          <cell r="I9"/>
        </row>
        <row r="10">
          <cell r="A10">
            <v>3</v>
          </cell>
          <cell r="B10">
            <v>44595</v>
          </cell>
          <cell r="C10" t="str">
            <v>INTERIM</v>
          </cell>
          <cell r="D10">
            <v>44637</v>
          </cell>
          <cell r="E10" t="str">
            <v>CERTIFIED</v>
          </cell>
          <cell r="F10">
            <v>1245605</v>
          </cell>
          <cell r="G10">
            <v>1307885.25</v>
          </cell>
          <cell r="H10" t="str">
            <v xml:space="preserve">0113-0222-0001 </v>
          </cell>
          <cell r="I10"/>
        </row>
        <row r="11">
          <cell r="A11">
            <v>4</v>
          </cell>
          <cell r="B11">
            <v>44636</v>
          </cell>
          <cell r="C11" t="str">
            <v>INTERIM</v>
          </cell>
          <cell r="D11">
            <v>44675</v>
          </cell>
          <cell r="E11" t="str">
            <v>CERTIFIED</v>
          </cell>
          <cell r="F11">
            <v>134334</v>
          </cell>
          <cell r="G11">
            <v>141050.70000000001</v>
          </cell>
          <cell r="H11" t="str">
            <v xml:space="preserve">0113-0322-0008 </v>
          </cell>
          <cell r="I11" t="str">
            <v xml:space="preserve">PAID - AS CONFIRMED BY IQBAL VIA TEAMS ON 31/03/2022. </v>
          </cell>
        </row>
        <row r="12">
          <cell r="A12">
            <v>5</v>
          </cell>
          <cell r="B12">
            <v>44693</v>
          </cell>
          <cell r="C12" t="str">
            <v>INTERIM</v>
          </cell>
          <cell r="D12">
            <v>44726</v>
          </cell>
          <cell r="E12" t="str">
            <v>CERTIFIED</v>
          </cell>
          <cell r="F12">
            <v>76300</v>
          </cell>
          <cell r="G12">
            <v>80115</v>
          </cell>
          <cell r="H12" t="str">
            <v>0113-0522-0006</v>
          </cell>
          <cell r="I12" t="str">
            <v xml:space="preserve">PAID - AS CONFIRMED BY IQBAL VERBALLY ON 30/05/2022. </v>
          </cell>
        </row>
        <row r="13">
          <cell r="A13">
            <v>6</v>
          </cell>
          <cell r="B13">
            <v>44726</v>
          </cell>
          <cell r="C13" t="str">
            <v>INTERIM</v>
          </cell>
          <cell r="D13">
            <v>44763</v>
          </cell>
          <cell r="E13" t="str">
            <v>CERTIFIED</v>
          </cell>
          <cell r="F13">
            <v>67247.199999999997</v>
          </cell>
          <cell r="G13">
            <v>70609.56</v>
          </cell>
          <cell r="H13" t="str">
            <v>0112-0622-0008</v>
          </cell>
          <cell r="I13" t="str">
            <v xml:space="preserve">PAYMENT MADE ON 15/07/2022  </v>
          </cell>
        </row>
        <row r="14">
          <cell r="A14">
            <v>7</v>
          </cell>
          <cell r="B14">
            <v>44803</v>
          </cell>
          <cell r="C14" t="str">
            <v>INTERIM</v>
          </cell>
          <cell r="D14">
            <v>44845</v>
          </cell>
          <cell r="E14" t="str">
            <v>CERTIFIED</v>
          </cell>
          <cell r="F14">
            <v>121215</v>
          </cell>
          <cell r="G14">
            <v>127275.75</v>
          </cell>
          <cell r="H14" t="str">
            <v xml:space="preserve">0113-0822-0012 </v>
          </cell>
          <cell r="I14" t="str">
            <v xml:space="preserve">PAID - PAYMENT ADVISE PROVIDED BY NAVEED ON 25/10/2022 </v>
          </cell>
        </row>
        <row r="15">
          <cell r="A15">
            <v>8</v>
          </cell>
          <cell r="B15">
            <v>44882</v>
          </cell>
          <cell r="C15" t="str">
            <v>INTERIM</v>
          </cell>
          <cell r="D15">
            <v>44927</v>
          </cell>
          <cell r="E15" t="str">
            <v>CERTIFIED</v>
          </cell>
          <cell r="F15">
            <v>121815</v>
          </cell>
          <cell r="G15">
            <v>127905.75</v>
          </cell>
          <cell r="H15" t="str">
            <v>0113-1122-0005</v>
          </cell>
          <cell r="I15"/>
        </row>
        <row r="16">
          <cell r="A16">
            <v>9</v>
          </cell>
          <cell r="B16">
            <v>44915</v>
          </cell>
          <cell r="C16" t="str">
            <v>INTERIM</v>
          </cell>
          <cell r="D16">
            <v>44957</v>
          </cell>
          <cell r="E16" t="str">
            <v>CERTIFIED</v>
          </cell>
          <cell r="F16">
            <v>35970</v>
          </cell>
          <cell r="G16">
            <v>37768.5</v>
          </cell>
          <cell r="H16" t="str">
            <v>0113-1222-0002</v>
          </cell>
          <cell r="I16"/>
        </row>
        <row r="17">
          <cell r="A17">
            <v>10</v>
          </cell>
          <cell r="B17">
            <v>44959</v>
          </cell>
          <cell r="C17" t="str">
            <v>INTERIM</v>
          </cell>
          <cell r="D17">
            <v>44993</v>
          </cell>
          <cell r="E17" t="str">
            <v>CERTIFIED</v>
          </cell>
          <cell r="F17">
            <v>109050</v>
          </cell>
          <cell r="G17">
            <v>114502.5</v>
          </cell>
          <cell r="H17" t="str">
            <v>0113-0223-0002</v>
          </cell>
          <cell r="I17"/>
        </row>
        <row r="18">
          <cell r="A18">
            <v>11</v>
          </cell>
          <cell r="B18">
            <v>44987</v>
          </cell>
          <cell r="C18" t="str">
            <v>INTERIM</v>
          </cell>
          <cell r="D18">
            <v>45026</v>
          </cell>
          <cell r="E18" t="str">
            <v>CERTIFIED</v>
          </cell>
          <cell r="F18">
            <v>33665</v>
          </cell>
          <cell r="G18">
            <v>35348.25</v>
          </cell>
          <cell r="H18" t="str">
            <v>0113-0323-0005</v>
          </cell>
          <cell r="I18"/>
        </row>
        <row r="19">
          <cell r="A19">
            <v>12</v>
          </cell>
          <cell r="B19">
            <v>45020</v>
          </cell>
          <cell r="C19" t="str">
            <v>INTERIM</v>
          </cell>
          <cell r="D19">
            <v>45069</v>
          </cell>
          <cell r="E19" t="str">
            <v>CERTIFIED</v>
          </cell>
          <cell r="F19">
            <v>59949</v>
          </cell>
          <cell r="G19">
            <v>62946.45</v>
          </cell>
          <cell r="H19" t="str">
            <v>0113-0423-0005</v>
          </cell>
          <cell r="I19"/>
        </row>
        <row r="20">
          <cell r="A20">
            <v>13</v>
          </cell>
          <cell r="B20">
            <v>45054</v>
          </cell>
          <cell r="C20" t="str">
            <v>INTERIM</v>
          </cell>
          <cell r="D20">
            <v>45103</v>
          </cell>
          <cell r="E20" t="str">
            <v>CERTIFIED</v>
          </cell>
          <cell r="F20">
            <v>96333</v>
          </cell>
          <cell r="G20">
            <v>101149.65</v>
          </cell>
          <cell r="H20" t="str">
            <v>0113-0523-0008</v>
          </cell>
          <cell r="I20"/>
        </row>
        <row r="21">
          <cell r="A21">
            <v>14</v>
          </cell>
          <cell r="B21">
            <v>45089</v>
          </cell>
          <cell r="C21" t="str">
            <v>INTERIM</v>
          </cell>
          <cell r="D21">
            <v>45138</v>
          </cell>
          <cell r="E21" t="str">
            <v>CERTIFIED</v>
          </cell>
          <cell r="F21">
            <v>34927</v>
          </cell>
          <cell r="G21">
            <v>36673.35</v>
          </cell>
          <cell r="H21" t="str">
            <v>0113-0623-0034</v>
          </cell>
          <cell r="I21"/>
        </row>
        <row r="22">
          <cell r="A22">
            <v>15</v>
          </cell>
          <cell r="B22">
            <v>45113</v>
          </cell>
          <cell r="C22" t="str">
            <v>INTERIM</v>
          </cell>
          <cell r="D22">
            <v>45162</v>
          </cell>
          <cell r="E22" t="str">
            <v>CERTIFIED</v>
          </cell>
          <cell r="F22">
            <v>24187</v>
          </cell>
          <cell r="G22">
            <v>25396.35</v>
          </cell>
          <cell r="H22" t="str">
            <v>0113-0723-0004</v>
          </cell>
          <cell r="I22"/>
        </row>
        <row r="23">
          <cell r="A23">
            <v>16</v>
          </cell>
          <cell r="B23">
            <v>45142</v>
          </cell>
          <cell r="C23" t="str">
            <v>INTERIM</v>
          </cell>
          <cell r="D23">
            <v>45191</v>
          </cell>
          <cell r="E23" t="str">
            <v>CERTIFIED</v>
          </cell>
          <cell r="F23">
            <v>95618</v>
          </cell>
          <cell r="G23">
            <v>100398.9</v>
          </cell>
          <cell r="H23" t="str">
            <v>0113-0823-0012</v>
          </cell>
          <cell r="I23"/>
        </row>
        <row r="24">
          <cell r="A24">
            <v>17</v>
          </cell>
          <cell r="B24">
            <v>45182</v>
          </cell>
          <cell r="C24" t="str">
            <v>INTERIM</v>
          </cell>
          <cell r="D24">
            <v>45231</v>
          </cell>
          <cell r="E24" t="str">
            <v>CERTIFIED</v>
          </cell>
          <cell r="F24">
            <v>24187</v>
          </cell>
          <cell r="G24">
            <v>25396.35</v>
          </cell>
          <cell r="H24" t="str">
            <v>0113-0923-0009</v>
          </cell>
          <cell r="I24"/>
        </row>
        <row r="25">
          <cell r="A25">
            <v>18</v>
          </cell>
          <cell r="B25">
            <v>45204</v>
          </cell>
          <cell r="C25" t="str">
            <v>INTERIM</v>
          </cell>
          <cell r="D25">
            <v>45253</v>
          </cell>
          <cell r="E25" t="str">
            <v>CERTIFIED</v>
          </cell>
          <cell r="F25">
            <v>24187</v>
          </cell>
          <cell r="G25">
            <v>25396.35</v>
          </cell>
          <cell r="H25" t="str">
            <v>0113-1023-0005</v>
          </cell>
          <cell r="I25"/>
        </row>
        <row r="26">
          <cell r="A26">
            <v>19</v>
          </cell>
          <cell r="B26">
            <v>45240</v>
          </cell>
          <cell r="C26" t="str">
            <v>INTERIM</v>
          </cell>
          <cell r="D26">
            <v>45289</v>
          </cell>
          <cell r="E26" t="str">
            <v>CERTIFIED</v>
          </cell>
          <cell r="F26">
            <v>170453</v>
          </cell>
          <cell r="G26">
            <v>178975.65</v>
          </cell>
          <cell r="H26" t="str">
            <v xml:space="preserve">0113-1123-0010 </v>
          </cell>
          <cell r="I26"/>
        </row>
        <row r="27">
          <cell r="A27">
            <v>20</v>
          </cell>
          <cell r="B27">
            <v>45271</v>
          </cell>
          <cell r="C27" t="str">
            <v>INTERIM</v>
          </cell>
          <cell r="D27">
            <v>45320</v>
          </cell>
          <cell r="E27" t="str">
            <v>CERTIFIED</v>
          </cell>
          <cell r="F27">
            <v>36552</v>
          </cell>
          <cell r="G27">
            <v>38379.599999999999</v>
          </cell>
          <cell r="H27" t="str">
            <v xml:space="preserve">0113-1223-0003 </v>
          </cell>
          <cell r="I27"/>
        </row>
        <row r="28">
          <cell r="A28">
            <v>21</v>
          </cell>
          <cell r="B28">
            <v>45306</v>
          </cell>
          <cell r="C28" t="str">
            <v>INTERIM</v>
          </cell>
          <cell r="D28">
            <v>45355</v>
          </cell>
          <cell r="E28" t="str">
            <v>CERTIFIED</v>
          </cell>
          <cell r="F28">
            <v>25396.35</v>
          </cell>
          <cell r="G28">
            <v>26666.1675</v>
          </cell>
          <cell r="H28" t="str">
            <v xml:space="preserve">0113-0124-0008 </v>
          </cell>
          <cell r="I28"/>
        </row>
        <row r="29">
          <cell r="A29">
            <v>22</v>
          </cell>
          <cell r="B29">
            <v>45331</v>
          </cell>
          <cell r="C29" t="str">
            <v>INTERIM</v>
          </cell>
          <cell r="D29">
            <v>45377</v>
          </cell>
          <cell r="E29" t="str">
            <v>CERTIFIED</v>
          </cell>
          <cell r="F29">
            <v>92763</v>
          </cell>
          <cell r="G29">
            <v>97401.15</v>
          </cell>
          <cell r="H29" t="str">
            <v xml:space="preserve">0113-0224-0014 </v>
          </cell>
          <cell r="I29"/>
        </row>
        <row r="30">
          <cell r="A30">
            <v>23</v>
          </cell>
          <cell r="B30">
            <v>45362</v>
          </cell>
          <cell r="C30" t="str">
            <v>INTERIM</v>
          </cell>
          <cell r="D30">
            <v>45411</v>
          </cell>
          <cell r="E30" t="str">
            <v>CERTIFIED</v>
          </cell>
          <cell r="F30">
            <v>25087</v>
          </cell>
          <cell r="G30">
            <v>26341.35</v>
          </cell>
          <cell r="H30">
            <v>0</v>
          </cell>
          <cell r="I30"/>
        </row>
        <row r="31">
          <cell r="A31">
            <v>24</v>
          </cell>
          <cell r="B31">
            <v>45408</v>
          </cell>
          <cell r="C31" t="str">
            <v>INTERIM</v>
          </cell>
          <cell r="D31">
            <v>45457</v>
          </cell>
          <cell r="E31" t="str">
            <v>CERTIFIED</v>
          </cell>
          <cell r="F31">
            <v>43597</v>
          </cell>
          <cell r="G31">
            <v>45776.85</v>
          </cell>
          <cell r="H31">
            <v>0</v>
          </cell>
          <cell r="I31"/>
        </row>
        <row r="32">
          <cell r="A32">
            <v>25</v>
          </cell>
          <cell r="B32">
            <v>45471</v>
          </cell>
          <cell r="C32" t="str">
            <v>INTERIM</v>
          </cell>
          <cell r="D32">
            <v>45520</v>
          </cell>
          <cell r="E32" t="str">
            <v>CERTIFIED</v>
          </cell>
          <cell r="F32">
            <v>141509</v>
          </cell>
          <cell r="G32">
            <v>148584.45000000001</v>
          </cell>
          <cell r="H32">
            <v>0</v>
          </cell>
          <cell r="I32"/>
        </row>
        <row r="33">
          <cell r="A33">
            <v>26</v>
          </cell>
          <cell r="B33">
            <v>45510</v>
          </cell>
          <cell r="C33" t="str">
            <v>INTERIM</v>
          </cell>
          <cell r="D33">
            <v>45559</v>
          </cell>
          <cell r="E33" t="str">
            <v>CERTIFIED</v>
          </cell>
          <cell r="F33">
            <v>28687</v>
          </cell>
          <cell r="G33">
            <v>30121.35</v>
          </cell>
          <cell r="H33" t="str">
            <v>PC-26</v>
          </cell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 xml:space="preserve">CONTRACT: DMS 147906 - DESIGN &amp; BUILD CONTRACT FOR BEACH MAINTENANCE WORKS AT PALM JUMEIRAH 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DEFECTS NOTIFICATION PERIOD    |    PAYMENT STATUS: 108.96%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44845</v>
          </cell>
          <cell r="C8" t="str">
            <v>ADVANCE PAYMENT</v>
          </cell>
          <cell r="D8">
            <v>44857</v>
          </cell>
          <cell r="E8" t="str">
            <v>CERTIFIED</v>
          </cell>
          <cell r="F8">
            <v>11672699.619999999</v>
          </cell>
          <cell r="G8">
            <v>12256334.601</v>
          </cell>
          <cell r="H8">
            <v>0</v>
          </cell>
          <cell r="I8"/>
        </row>
        <row r="9">
          <cell r="A9" t="str">
            <v>01</v>
          </cell>
          <cell r="B9">
            <v>45246</v>
          </cell>
          <cell r="C9" t="str">
            <v>INTERIM</v>
          </cell>
          <cell r="D9">
            <v>45291</v>
          </cell>
          <cell r="E9" t="str">
            <v>CERTIFIED</v>
          </cell>
          <cell r="F9">
            <v>5849473.5</v>
          </cell>
          <cell r="G9">
            <v>6141947.1749999998</v>
          </cell>
          <cell r="H9" t="str">
            <v>0113-1123-0014 / 0113-0224-0018</v>
          </cell>
          <cell r="I9" t="str">
            <v xml:space="preserve">ERI # 04 - PALM BEACH TOWER: BEACH AND GROYNE WORKS (NAKHEEL DEVELOPMENT) </v>
          </cell>
        </row>
        <row r="10">
          <cell r="A10">
            <v>2</v>
          </cell>
          <cell r="B10">
            <v>45756</v>
          </cell>
          <cell r="C10" t="str">
            <v>FINAL</v>
          </cell>
          <cell r="D10">
            <v>45801</v>
          </cell>
          <cell r="E10" t="str">
            <v>CERTIFIED</v>
          </cell>
          <cell r="F10">
            <v>649941.5</v>
          </cell>
          <cell r="G10">
            <v>682438.57499999995</v>
          </cell>
          <cell r="H10" t="str">
            <v>PC-02</v>
          </cell>
          <cell r="I10" t="str">
            <v>PALM BEACH TOWER</v>
          </cell>
        </row>
        <row r="11">
          <cell r="A11">
            <v>1</v>
          </cell>
          <cell r="B11">
            <v>45266</v>
          </cell>
          <cell r="C11" t="str">
            <v>INTERIM</v>
          </cell>
          <cell r="D11">
            <v>45311</v>
          </cell>
          <cell r="E11" t="str">
            <v>CERTIFIED</v>
          </cell>
          <cell r="F11">
            <v>1665000</v>
          </cell>
          <cell r="G11">
            <v>1748250</v>
          </cell>
          <cell r="H11" t="str">
            <v xml:space="preserve">0113-1223-0011 / 0113-0224-0019 </v>
          </cell>
          <cell r="I11" t="str">
            <v xml:space="preserve">ERI # 09 - SAND SEARCH OFFSHORE DUBAI BY SUB-BOTTOM PROFILE AND VIBRO CORE METHOD (NAKHEEL DEVELOPMENT) </v>
          </cell>
        </row>
        <row r="12">
          <cell r="A12">
            <v>2</v>
          </cell>
          <cell r="B12">
            <v>45756</v>
          </cell>
          <cell r="C12" t="str">
            <v>FINAL</v>
          </cell>
          <cell r="D12">
            <v>45801</v>
          </cell>
          <cell r="E12" t="str">
            <v>CERTIFIED</v>
          </cell>
          <cell r="F12">
            <v>185000</v>
          </cell>
          <cell r="G12">
            <v>194250</v>
          </cell>
          <cell r="H12" t="str">
            <v>PC-02</v>
          </cell>
          <cell r="I12" t="str">
            <v>SAND SEARCH</v>
          </cell>
        </row>
        <row r="13">
          <cell r="A13">
            <v>2</v>
          </cell>
          <cell r="B13">
            <v>44876</v>
          </cell>
          <cell r="C13" t="str">
            <v>INTERIM</v>
          </cell>
          <cell r="D13">
            <v>44910</v>
          </cell>
          <cell r="E13" t="str">
            <v>CERTIFIED</v>
          </cell>
          <cell r="F13">
            <v>1843013.4</v>
          </cell>
          <cell r="G13">
            <v>1935164.0699999998</v>
          </cell>
          <cell r="H13" t="str">
            <v>0113-1122-0006</v>
          </cell>
          <cell r="I13"/>
        </row>
        <row r="14">
          <cell r="A14">
            <v>3</v>
          </cell>
          <cell r="B14">
            <v>44685</v>
          </cell>
          <cell r="C14" t="str">
            <v>INTERIM</v>
          </cell>
          <cell r="D14">
            <v>45095</v>
          </cell>
          <cell r="E14" t="str">
            <v>CERTIFIED</v>
          </cell>
          <cell r="F14">
            <v>2143102.4500000002</v>
          </cell>
          <cell r="G14">
            <v>2250257.5725000002</v>
          </cell>
          <cell r="H14" t="str">
            <v>0113-0523-0010</v>
          </cell>
          <cell r="I14"/>
        </row>
        <row r="15">
          <cell r="A15">
            <v>4</v>
          </cell>
          <cell r="B15">
            <v>45077</v>
          </cell>
          <cell r="C15" t="str">
            <v>INTERIM</v>
          </cell>
          <cell r="D15">
            <v>45097</v>
          </cell>
          <cell r="E15" t="str">
            <v>CERTIFIED</v>
          </cell>
          <cell r="F15">
            <v>7521150.2300000004</v>
          </cell>
          <cell r="G15">
            <v>7897207.7415000005</v>
          </cell>
          <cell r="H15">
            <v>0</v>
          </cell>
          <cell r="I15"/>
        </row>
        <row r="16">
          <cell r="A16">
            <v>5</v>
          </cell>
          <cell r="B16">
            <v>45091</v>
          </cell>
          <cell r="C16" t="str">
            <v>INTERIM</v>
          </cell>
          <cell r="D16">
            <v>45125</v>
          </cell>
          <cell r="E16" t="str">
            <v>CERTIFIED</v>
          </cell>
          <cell r="F16">
            <v>3016237.19</v>
          </cell>
          <cell r="G16">
            <v>3167049.0494999997</v>
          </cell>
          <cell r="H16">
            <v>0</v>
          </cell>
          <cell r="I16"/>
        </row>
        <row r="17">
          <cell r="A17">
            <v>6</v>
          </cell>
          <cell r="B17">
            <v>45133</v>
          </cell>
          <cell r="C17" t="str">
            <v>INTERIM</v>
          </cell>
          <cell r="D17">
            <v>45156</v>
          </cell>
          <cell r="E17" t="str">
            <v>CERTIFIED</v>
          </cell>
          <cell r="F17">
            <v>17237850.5</v>
          </cell>
          <cell r="G17">
            <v>18099743.024999999</v>
          </cell>
          <cell r="H17" t="str">
            <v>0113-0823-0001</v>
          </cell>
          <cell r="I17"/>
        </row>
        <row r="18">
          <cell r="A18">
            <v>7</v>
          </cell>
          <cell r="B18">
            <v>45140</v>
          </cell>
          <cell r="C18" t="str">
            <v>INTERIM</v>
          </cell>
          <cell r="D18">
            <v>45185</v>
          </cell>
          <cell r="E18" t="str">
            <v>CERTIFIED</v>
          </cell>
          <cell r="F18">
            <v>13940523.550000001</v>
          </cell>
          <cell r="G18">
            <v>14637549.727500001</v>
          </cell>
          <cell r="H18" t="str">
            <v xml:space="preserve">0113-0823-0019 </v>
          </cell>
          <cell r="I18"/>
        </row>
        <row r="19">
          <cell r="A19">
            <v>8</v>
          </cell>
          <cell r="B19">
            <v>45170</v>
          </cell>
          <cell r="C19" t="str">
            <v>INTERIM</v>
          </cell>
          <cell r="D19">
            <v>45215</v>
          </cell>
          <cell r="E19" t="str">
            <v>CERTIFIED</v>
          </cell>
          <cell r="F19">
            <v>19360569.280000001</v>
          </cell>
          <cell r="G19">
            <v>20328597.744000003</v>
          </cell>
          <cell r="H19" t="str">
            <v>0113-0923-0017</v>
          </cell>
          <cell r="I19"/>
        </row>
        <row r="20">
          <cell r="A20">
            <v>9</v>
          </cell>
          <cell r="B20">
            <v>45201</v>
          </cell>
          <cell r="C20" t="str">
            <v>INTERIM</v>
          </cell>
          <cell r="D20">
            <v>45246</v>
          </cell>
          <cell r="E20" t="str">
            <v>CERTIFIED</v>
          </cell>
          <cell r="F20">
            <v>15182740.869999999</v>
          </cell>
          <cell r="G20">
            <v>15941877.9135</v>
          </cell>
          <cell r="H20" t="str">
            <v>0113-1023-0016</v>
          </cell>
          <cell r="I20"/>
        </row>
        <row r="21">
          <cell r="A21">
            <v>10</v>
          </cell>
          <cell r="B21">
            <v>45232</v>
          </cell>
          <cell r="C21" t="str">
            <v>INTERIM</v>
          </cell>
          <cell r="D21">
            <v>45277</v>
          </cell>
          <cell r="E21" t="str">
            <v>CERTIFIED</v>
          </cell>
          <cell r="F21">
            <v>14119966.810000001</v>
          </cell>
          <cell r="G21">
            <v>14825965.150500001</v>
          </cell>
          <cell r="H21" t="str">
            <v>0113-1123-0013</v>
          </cell>
          <cell r="I21"/>
        </row>
        <row r="22">
          <cell r="A22">
            <v>11</v>
          </cell>
          <cell r="B22">
            <v>45261</v>
          </cell>
          <cell r="C22" t="str">
            <v>INTERIM</v>
          </cell>
          <cell r="D22">
            <v>45306</v>
          </cell>
          <cell r="E22" t="str">
            <v>CERTIFIED</v>
          </cell>
          <cell r="F22">
            <v>8363439.9000000004</v>
          </cell>
          <cell r="G22">
            <v>8781611.8949999996</v>
          </cell>
          <cell r="H22" t="str">
            <v xml:space="preserve">0113-1223-0015 </v>
          </cell>
          <cell r="I22"/>
        </row>
        <row r="23">
          <cell r="A23"/>
          <cell r="B23">
            <v>45469</v>
          </cell>
          <cell r="C23" t="str">
            <v>STATEMENT AT COMPLETION</v>
          </cell>
          <cell r="D23">
            <v>45514</v>
          </cell>
          <cell r="E23" t="str">
            <v>VOIDED</v>
          </cell>
          <cell r="F23">
            <v>2121807.34</v>
          </cell>
          <cell r="G23">
            <v>2227897.7069999999</v>
          </cell>
          <cell r="H23" t="str">
            <v>PC-12</v>
          </cell>
          <cell r="I23" t="str">
            <v>* ON HOLD AS PER HAF INSTRUCTION.
* THE INVOICE WAS REVISED AND REISSUED BY VAN OORD. THIS REVISED INVOICE IS PROCESSED UNDER PC#12A.</v>
          </cell>
        </row>
        <row r="24">
          <cell r="A24">
            <v>12</v>
          </cell>
          <cell r="B24">
            <v>45756</v>
          </cell>
          <cell r="C24" t="str">
            <v>FINAL</v>
          </cell>
          <cell r="D24">
            <v>45779</v>
          </cell>
          <cell r="E24" t="str">
            <v>CERTIFIED</v>
          </cell>
          <cell r="F24">
            <v>2444987.13</v>
          </cell>
          <cell r="G24">
            <v>2567236.4864999996</v>
          </cell>
          <cell r="H24" t="str">
            <v>PC-12A</v>
          </cell>
          <cell r="I24" t="str">
            <v>* SENT VIA EMAIL TO DOCUMENT MANAGEMENT FOR FURTHER CIRCULATION TO DHCM OPERATIONS TEAM.</v>
          </cell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>
            <v>0</v>
          </cell>
          <cell r="H33"/>
          <cell r="I33"/>
        </row>
        <row r="34">
          <cell r="A34"/>
          <cell r="B34"/>
          <cell r="C34"/>
          <cell r="D34"/>
          <cell r="E34"/>
          <cell r="F34"/>
          <cell r="G34">
            <v>0</v>
          </cell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</row>
      </sheetData>
      <sheetData sheetId="5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148942 - DESIGN REVIEW AND SUPERVISION SERVICES OF BEACH MAINTENANCE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 OUT    |    PAYMENT STATUS: 66.31%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44915</v>
          </cell>
          <cell r="C8" t="str">
            <v>INTERIM</v>
          </cell>
          <cell r="D8">
            <v>44953</v>
          </cell>
          <cell r="E8" t="str">
            <v>CERTIFIED</v>
          </cell>
          <cell r="F8">
            <v>116569</v>
          </cell>
          <cell r="G8">
            <v>122397.45</v>
          </cell>
          <cell r="H8" t="str">
            <v>0113-0123-0006</v>
          </cell>
          <cell r="I8" t="str">
            <v>PAYMENT RECEIVED - CONFIRMED BY DUNCAN VIA E-MAIL ON 30/03/2023.</v>
          </cell>
        </row>
        <row r="9">
          <cell r="A9">
            <v>2</v>
          </cell>
          <cell r="B9">
            <v>45120</v>
          </cell>
          <cell r="C9" t="str">
            <v>INTERIM</v>
          </cell>
          <cell r="D9">
            <v>45164</v>
          </cell>
          <cell r="E9" t="str">
            <v>CERTIFIED</v>
          </cell>
          <cell r="F9">
            <v>271348.39</v>
          </cell>
          <cell r="G9">
            <v>284915.80950000003</v>
          </cell>
          <cell r="H9">
            <v>0</v>
          </cell>
          <cell r="I9"/>
        </row>
        <row r="10">
          <cell r="A10">
            <v>3</v>
          </cell>
          <cell r="B10">
            <v>45127</v>
          </cell>
          <cell r="C10" t="str">
            <v>INTERIM</v>
          </cell>
          <cell r="D10">
            <v>45157</v>
          </cell>
          <cell r="E10" t="str">
            <v>CERTIFIED</v>
          </cell>
          <cell r="F10">
            <v>120100</v>
          </cell>
          <cell r="G10">
            <v>126105</v>
          </cell>
          <cell r="H10" t="str">
            <v xml:space="preserve">0113-0823-0006 </v>
          </cell>
          <cell r="I10"/>
        </row>
        <row r="11">
          <cell r="A11">
            <v>4</v>
          </cell>
          <cell r="B11">
            <v>45148</v>
          </cell>
          <cell r="C11" t="str">
            <v>INTERIM</v>
          </cell>
          <cell r="D11">
            <v>45178</v>
          </cell>
          <cell r="E11" t="str">
            <v>CERTIFIED</v>
          </cell>
          <cell r="F11">
            <v>123212</v>
          </cell>
          <cell r="G11">
            <v>129372.6</v>
          </cell>
          <cell r="H11" t="str">
            <v>0113-0823-0018</v>
          </cell>
          <cell r="I11"/>
        </row>
        <row r="12">
          <cell r="A12">
            <v>5</v>
          </cell>
          <cell r="B12">
            <v>45180</v>
          </cell>
          <cell r="C12" t="str">
            <v>INTERIM</v>
          </cell>
          <cell r="D12">
            <v>45210</v>
          </cell>
          <cell r="E12" t="str">
            <v>CERTIFIED</v>
          </cell>
          <cell r="F12">
            <v>122052.31</v>
          </cell>
          <cell r="G12">
            <v>128154.9255</v>
          </cell>
          <cell r="H12" t="str">
            <v xml:space="preserve">0113-0923-0015 </v>
          </cell>
          <cell r="I12"/>
        </row>
        <row r="13">
          <cell r="A13">
            <v>6</v>
          </cell>
          <cell r="B13">
            <v>45212</v>
          </cell>
          <cell r="C13" t="str">
            <v>INTERIM</v>
          </cell>
          <cell r="D13">
            <v>45242</v>
          </cell>
          <cell r="E13" t="str">
            <v>CERTIFIED</v>
          </cell>
          <cell r="F13">
            <v>127826.5</v>
          </cell>
          <cell r="G13">
            <v>134217.82500000001</v>
          </cell>
          <cell r="H13" t="str">
            <v>0113-1023-0015</v>
          </cell>
          <cell r="I13"/>
        </row>
        <row r="14">
          <cell r="A14">
            <v>7</v>
          </cell>
          <cell r="B14">
            <v>45245</v>
          </cell>
          <cell r="C14" t="str">
            <v>INTERIM</v>
          </cell>
          <cell r="D14">
            <v>45275</v>
          </cell>
          <cell r="E14" t="str">
            <v>CERTIFIED</v>
          </cell>
          <cell r="F14">
            <v>118900</v>
          </cell>
          <cell r="G14">
            <v>124845</v>
          </cell>
          <cell r="H14" t="str">
            <v>0113-1123-0012</v>
          </cell>
          <cell r="I14"/>
        </row>
        <row r="15">
          <cell r="A15">
            <v>8</v>
          </cell>
          <cell r="B15">
            <v>45281</v>
          </cell>
          <cell r="C15" t="str">
            <v>INTERIM</v>
          </cell>
          <cell r="D15">
            <v>45311</v>
          </cell>
          <cell r="E15" t="str">
            <v>CERTIFIED</v>
          </cell>
          <cell r="F15">
            <v>111723.55</v>
          </cell>
          <cell r="G15">
            <v>117309.72750000001</v>
          </cell>
          <cell r="H15" t="str">
            <v xml:space="preserve">0113-0124-0002 </v>
          </cell>
          <cell r="I15"/>
        </row>
        <row r="16">
          <cell r="A16">
            <v>9</v>
          </cell>
          <cell r="B16">
            <v>45323</v>
          </cell>
          <cell r="C16" t="str">
            <v>INTERIM</v>
          </cell>
          <cell r="D16">
            <v>45353</v>
          </cell>
          <cell r="E16" t="str">
            <v>CERTIFIED</v>
          </cell>
          <cell r="F16">
            <v>70637.5</v>
          </cell>
          <cell r="G16">
            <v>74169.375</v>
          </cell>
          <cell r="H16" t="str">
            <v>PC-09</v>
          </cell>
          <cell r="I16"/>
        </row>
        <row r="17">
          <cell r="A17">
            <v>10</v>
          </cell>
          <cell r="B17">
            <v>45429</v>
          </cell>
          <cell r="C17" t="str">
            <v>INTERIM</v>
          </cell>
          <cell r="D17">
            <v>45459</v>
          </cell>
          <cell r="E17" t="str">
            <v>CERTIFIED</v>
          </cell>
          <cell r="F17">
            <v>38857</v>
          </cell>
          <cell r="G17">
            <v>40799.85</v>
          </cell>
          <cell r="H17" t="str">
            <v>PC-10</v>
          </cell>
          <cell r="I17"/>
        </row>
        <row r="18">
          <cell r="A18">
            <v>11</v>
          </cell>
          <cell r="B18">
            <v>45497</v>
          </cell>
          <cell r="C18" t="str">
            <v>INTERIM</v>
          </cell>
          <cell r="D18">
            <v>45527</v>
          </cell>
          <cell r="E18" t="str">
            <v>CERTIFIED</v>
          </cell>
          <cell r="F18">
            <v>26355</v>
          </cell>
          <cell r="G18">
            <v>27672.75</v>
          </cell>
          <cell r="H18" t="str">
            <v>PC-11</v>
          </cell>
          <cell r="I18"/>
        </row>
        <row r="19">
          <cell r="A19">
            <v>12</v>
          </cell>
          <cell r="B19">
            <v>45758</v>
          </cell>
          <cell r="C19" t="str">
            <v>INTERIM</v>
          </cell>
          <cell r="D19">
            <v>45788</v>
          </cell>
          <cell r="E19" t="str">
            <v>CERTIFIED</v>
          </cell>
          <cell r="F19">
            <v>96115.38</v>
          </cell>
          <cell r="G19">
            <v>100921.149</v>
          </cell>
          <cell r="H19" t="str">
            <v>PC-12</v>
          </cell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6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3001-2022-0509 - COMPREHENSIVE CLEANING OF MARINE WASHOUT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WAAGNER BIRO BRIDGE GULF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44970</v>
          </cell>
          <cell r="C8" t="str">
            <v>INTERIM</v>
          </cell>
          <cell r="D8">
            <v>44997</v>
          </cell>
          <cell r="E8" t="str">
            <v>CERTIFIED</v>
          </cell>
          <cell r="F8">
            <v>322124.83</v>
          </cell>
          <cell r="G8">
            <v>338231.07150000002</v>
          </cell>
          <cell r="H8" t="str">
            <v>0113-0223-0006</v>
          </cell>
          <cell r="I8"/>
        </row>
        <row r="9">
          <cell r="A9">
            <v>2</v>
          </cell>
          <cell r="B9">
            <v>44970</v>
          </cell>
          <cell r="C9" t="str">
            <v>INTERIM</v>
          </cell>
          <cell r="D9">
            <v>45008</v>
          </cell>
          <cell r="E9" t="str">
            <v>CERTIFIED</v>
          </cell>
          <cell r="F9">
            <v>369833.34</v>
          </cell>
          <cell r="G9">
            <v>388325.00700000004</v>
          </cell>
          <cell r="H9" t="str">
            <v>0113-0223-0007</v>
          </cell>
          <cell r="I9"/>
        </row>
        <row r="10">
          <cell r="A10">
            <v>3</v>
          </cell>
          <cell r="B10">
            <v>44991</v>
          </cell>
          <cell r="C10" t="str">
            <v>INTERIM</v>
          </cell>
          <cell r="D10">
            <v>45035</v>
          </cell>
          <cell r="E10" t="str">
            <v>CERTIFIED</v>
          </cell>
          <cell r="F10">
            <v>369833.33</v>
          </cell>
          <cell r="G10">
            <v>388324.99650000001</v>
          </cell>
          <cell r="H10" t="str">
            <v>0113-0423-0003</v>
          </cell>
          <cell r="I10"/>
        </row>
        <row r="11">
          <cell r="A11">
            <v>4</v>
          </cell>
          <cell r="B11">
            <v>45051</v>
          </cell>
          <cell r="C11" t="str">
            <v>INTERIM</v>
          </cell>
          <cell r="D11">
            <v>45096</v>
          </cell>
          <cell r="E11" t="str">
            <v>CERTIFIED</v>
          </cell>
          <cell r="F11">
            <v>171166.67</v>
          </cell>
          <cell r="G11">
            <v>179725.00350000002</v>
          </cell>
          <cell r="H11" t="str">
            <v>0113-0523-0009</v>
          </cell>
          <cell r="I11"/>
        </row>
        <row r="12">
          <cell r="A12">
            <v>5</v>
          </cell>
          <cell r="B12">
            <v>45083</v>
          </cell>
          <cell r="C12" t="str">
            <v>INTERIM</v>
          </cell>
          <cell r="D12">
            <v>45128</v>
          </cell>
          <cell r="E12" t="str">
            <v>CERTIFIED</v>
          </cell>
          <cell r="F12">
            <v>171166.67</v>
          </cell>
          <cell r="G12">
            <v>179725.00350000002</v>
          </cell>
          <cell r="H12" t="str">
            <v>0113-0623-0020</v>
          </cell>
          <cell r="I12"/>
        </row>
        <row r="13">
          <cell r="A13">
            <v>6</v>
          </cell>
          <cell r="B13">
            <v>45093</v>
          </cell>
          <cell r="C13" t="str">
            <v>INTERIM</v>
          </cell>
          <cell r="D13">
            <v>45137</v>
          </cell>
          <cell r="E13" t="str">
            <v>CERTIFIED</v>
          </cell>
          <cell r="F13">
            <v>196794.67</v>
          </cell>
          <cell r="G13">
            <v>206634.40350000001</v>
          </cell>
          <cell r="H13" t="str">
            <v>0113-0623-0032</v>
          </cell>
          <cell r="I13"/>
        </row>
        <row r="14">
          <cell r="A14">
            <v>7</v>
          </cell>
          <cell r="B14">
            <v>45119</v>
          </cell>
          <cell r="C14" t="str">
            <v>INTERIM</v>
          </cell>
          <cell r="D14">
            <v>45163</v>
          </cell>
          <cell r="E14" t="str">
            <v>CERTIFIED</v>
          </cell>
          <cell r="F14">
            <v>171166.66</v>
          </cell>
          <cell r="G14">
            <v>179724.99300000002</v>
          </cell>
          <cell r="H14" t="str">
            <v>0113-0723-0003</v>
          </cell>
          <cell r="I14"/>
        </row>
        <row r="15">
          <cell r="A15">
            <v>8</v>
          </cell>
          <cell r="B15">
            <v>45142</v>
          </cell>
          <cell r="C15" t="str">
            <v>INTERIM</v>
          </cell>
          <cell r="D15">
            <v>45186</v>
          </cell>
          <cell r="E15" t="str">
            <v>CERTIFIED</v>
          </cell>
          <cell r="F15">
            <v>171166.66</v>
          </cell>
          <cell r="G15">
            <v>179724.99300000002</v>
          </cell>
          <cell r="H15" t="str">
            <v>0113-0823-0015</v>
          </cell>
          <cell r="I15"/>
        </row>
        <row r="16">
          <cell r="A16">
            <v>9</v>
          </cell>
          <cell r="B16">
            <v>45182</v>
          </cell>
          <cell r="C16" t="str">
            <v>INTERIM</v>
          </cell>
          <cell r="D16">
            <v>45226</v>
          </cell>
          <cell r="E16" t="str">
            <v>CERTIFIED</v>
          </cell>
          <cell r="F16">
            <v>171166.66</v>
          </cell>
          <cell r="G16">
            <v>179724.99300000002</v>
          </cell>
          <cell r="H16" t="str">
            <v xml:space="preserve">0113-0923-0010 </v>
          </cell>
          <cell r="I16"/>
        </row>
        <row r="17">
          <cell r="A17">
            <v>10</v>
          </cell>
          <cell r="B17">
            <v>45204</v>
          </cell>
          <cell r="C17" t="str">
            <v>INTERIM</v>
          </cell>
          <cell r="D17">
            <v>45248</v>
          </cell>
          <cell r="E17" t="str">
            <v>CERTIFIED</v>
          </cell>
          <cell r="F17">
            <v>171166.66</v>
          </cell>
          <cell r="G17">
            <v>179724.99300000002</v>
          </cell>
          <cell r="H17" t="str">
            <v>0113-1023-0006</v>
          </cell>
          <cell r="I17"/>
        </row>
        <row r="18">
          <cell r="A18">
            <v>11</v>
          </cell>
          <cell r="B18">
            <v>45237</v>
          </cell>
          <cell r="C18" t="str">
            <v>INTERIM</v>
          </cell>
          <cell r="D18">
            <v>45281</v>
          </cell>
          <cell r="E18" t="str">
            <v>CERTIFIED</v>
          </cell>
          <cell r="F18">
            <v>171166.66</v>
          </cell>
          <cell r="G18">
            <v>179724.99300000002</v>
          </cell>
          <cell r="H18" t="str">
            <v>0113-1123-0006</v>
          </cell>
          <cell r="I18"/>
        </row>
        <row r="19">
          <cell r="A19">
            <v>12</v>
          </cell>
          <cell r="B19">
            <v>45272</v>
          </cell>
          <cell r="C19" t="str">
            <v>INTERIM</v>
          </cell>
          <cell r="D19">
            <v>45316</v>
          </cell>
          <cell r="E19" t="str">
            <v>CERTIFIED</v>
          </cell>
          <cell r="F19">
            <v>193247.17</v>
          </cell>
          <cell r="G19">
            <v>202909.52850000001</v>
          </cell>
          <cell r="H19" t="str">
            <v xml:space="preserve">0113-1223-0009 </v>
          </cell>
          <cell r="I19"/>
        </row>
        <row r="20">
          <cell r="A20">
            <v>13</v>
          </cell>
          <cell r="B20">
            <v>45369</v>
          </cell>
          <cell r="C20" t="str">
            <v>FINAL</v>
          </cell>
          <cell r="D20">
            <v>45413</v>
          </cell>
          <cell r="E20" t="str">
            <v>CERTIFIED</v>
          </cell>
          <cell r="F20">
            <v>1180482</v>
          </cell>
          <cell r="G20">
            <v>1239506.1000000001</v>
          </cell>
          <cell r="H20" t="str">
            <v>0113-0424-0006</v>
          </cell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148857-1 - MARINE CONSULTANCY SERVICES FOR DUBAI ISLANDS A to 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MOTT MACDONALD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92.51%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45067</v>
          </cell>
          <cell r="C8" t="str">
            <v>INTERIM</v>
          </cell>
          <cell r="D8">
            <v>45097</v>
          </cell>
          <cell r="E8" t="str">
            <v>CERTIFIED</v>
          </cell>
          <cell r="F8">
            <v>220359.8</v>
          </cell>
          <cell r="G8">
            <v>231377.78999999998</v>
          </cell>
          <cell r="H8" t="str">
            <v>0113-0623-0026</v>
          </cell>
          <cell r="I8"/>
        </row>
        <row r="9">
          <cell r="A9">
            <v>2</v>
          </cell>
          <cell r="B9">
            <v>45067</v>
          </cell>
          <cell r="C9" t="str">
            <v>INTERIM</v>
          </cell>
          <cell r="D9">
            <v>45097</v>
          </cell>
          <cell r="E9" t="str">
            <v>CERTIFIED</v>
          </cell>
          <cell r="F9">
            <v>115946.11</v>
          </cell>
          <cell r="G9">
            <v>121743.4155</v>
          </cell>
          <cell r="H9" t="str">
            <v>0113-0623-0027</v>
          </cell>
          <cell r="I9"/>
        </row>
        <row r="10">
          <cell r="A10">
            <v>3</v>
          </cell>
          <cell r="B10">
            <v>45107</v>
          </cell>
          <cell r="C10" t="str">
            <v>INTERIM</v>
          </cell>
          <cell r="D10">
            <v>45148</v>
          </cell>
          <cell r="E10" t="str">
            <v>CERTIFIED</v>
          </cell>
          <cell r="F10">
            <v>28986.51</v>
          </cell>
          <cell r="G10">
            <v>30435.835499999997</v>
          </cell>
          <cell r="H10" t="str">
            <v>0113-0823-0014</v>
          </cell>
          <cell r="I10" t="str">
            <v>PAID ON 17/08/2023</v>
          </cell>
        </row>
        <row r="11">
          <cell r="A11">
            <v>4</v>
          </cell>
          <cell r="B11">
            <v>45187</v>
          </cell>
          <cell r="C11" t="str">
            <v>INTERIM</v>
          </cell>
          <cell r="D11">
            <v>45217</v>
          </cell>
          <cell r="E11" t="str">
            <v>CERTIFIED</v>
          </cell>
          <cell r="F11">
            <v>279218.15999999997</v>
          </cell>
          <cell r="G11">
            <v>293179.06799999997</v>
          </cell>
          <cell r="H11" t="str">
            <v>0113-1023-0009</v>
          </cell>
          <cell r="I11"/>
        </row>
        <row r="12">
          <cell r="A12">
            <v>5</v>
          </cell>
          <cell r="B12">
            <v>45187</v>
          </cell>
          <cell r="C12" t="str">
            <v>INTERIM</v>
          </cell>
          <cell r="D12">
            <v>45217</v>
          </cell>
          <cell r="E12" t="str">
            <v>CERTIFIED</v>
          </cell>
          <cell r="F12">
            <v>327777.84000000003</v>
          </cell>
          <cell r="G12">
            <v>344166.73200000002</v>
          </cell>
          <cell r="H12" t="str">
            <v>0113-1023-0008</v>
          </cell>
          <cell r="I12"/>
        </row>
        <row r="13">
          <cell r="A13">
            <v>6</v>
          </cell>
          <cell r="B13">
            <v>45321</v>
          </cell>
          <cell r="C13" t="str">
            <v>INTERIM</v>
          </cell>
          <cell r="D13">
            <v>45351</v>
          </cell>
          <cell r="E13" t="str">
            <v>CERTIFIED</v>
          </cell>
          <cell r="F13">
            <v>80000</v>
          </cell>
          <cell r="G13">
            <v>84000</v>
          </cell>
          <cell r="H13" t="str">
            <v>0113-0224-0017</v>
          </cell>
          <cell r="I13" t="str">
            <v>PAID</v>
          </cell>
        </row>
        <row r="14">
          <cell r="A14">
            <v>7</v>
          </cell>
          <cell r="B14">
            <v>45361</v>
          </cell>
          <cell r="C14" t="str">
            <v>INTERIM</v>
          </cell>
          <cell r="D14">
            <v>45391</v>
          </cell>
          <cell r="E14" t="str">
            <v>CERTIFIED</v>
          </cell>
          <cell r="F14">
            <v>369000</v>
          </cell>
          <cell r="G14">
            <v>387450</v>
          </cell>
          <cell r="H14" t="str">
            <v xml:space="preserve">0113-0324-0005 </v>
          </cell>
          <cell r="I14" t="str">
            <v>PAID</v>
          </cell>
        </row>
        <row r="15">
          <cell r="A15">
            <v>8</v>
          </cell>
          <cell r="B15">
            <v>45407</v>
          </cell>
          <cell r="C15" t="str">
            <v>INTERIM</v>
          </cell>
          <cell r="D15">
            <v>45437</v>
          </cell>
          <cell r="E15" t="str">
            <v>CERTIFIED</v>
          </cell>
          <cell r="F15">
            <v>35910</v>
          </cell>
          <cell r="G15">
            <v>37705.5</v>
          </cell>
          <cell r="H15">
            <v>0</v>
          </cell>
          <cell r="I15"/>
        </row>
        <row r="16">
          <cell r="A16">
            <v>9</v>
          </cell>
          <cell r="B16">
            <v>45459</v>
          </cell>
          <cell r="C16" t="str">
            <v>INTERIM</v>
          </cell>
          <cell r="D16">
            <v>45489</v>
          </cell>
          <cell r="E16" t="str">
            <v>CERTIFIED</v>
          </cell>
          <cell r="F16">
            <v>567479.44999999995</v>
          </cell>
          <cell r="G16">
            <v>595853.42249999999</v>
          </cell>
          <cell r="H16" t="str">
            <v>PC-09</v>
          </cell>
          <cell r="I16"/>
        </row>
        <row r="17">
          <cell r="A17">
            <v>10</v>
          </cell>
          <cell r="B17">
            <v>45505</v>
          </cell>
          <cell r="C17" t="str">
            <v>INTERIM</v>
          </cell>
          <cell r="D17">
            <v>45535</v>
          </cell>
          <cell r="E17" t="str">
            <v>CERTIFIED</v>
          </cell>
          <cell r="F17">
            <v>636580.46</v>
          </cell>
          <cell r="G17">
            <v>668409.48300000001</v>
          </cell>
          <cell r="H17" t="str">
            <v>PC-10</v>
          </cell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8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3082-2023-0076 -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77.91%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4580</v>
          </cell>
          <cell r="G8">
            <v>4809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1300</v>
          </cell>
          <cell r="G9">
            <v>1365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650</v>
          </cell>
          <cell r="G10">
            <v>682.5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650</v>
          </cell>
          <cell r="G11">
            <v>682.5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650</v>
          </cell>
          <cell r="G12">
            <v>682.5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9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149323 - CONSULTANCY SERVICES FOR BLUE FLAG CERTIFICATION OF BEACHES IN CONNECTION WITH PALM JUMEIRAH, DUBAI ISLANDS AND DUBAI WATERFRONT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45142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24000</v>
          </cell>
          <cell r="G8">
            <v>24000</v>
          </cell>
          <cell r="H8" t="str">
            <v>RFP-01</v>
          </cell>
          <cell r="I8"/>
        </row>
        <row r="9">
          <cell r="A9">
            <v>2</v>
          </cell>
          <cell r="B9">
            <v>45204</v>
          </cell>
          <cell r="C9" t="str">
            <v>FINAL</v>
          </cell>
          <cell r="D9" t="str">
            <v>ASAP</v>
          </cell>
          <cell r="E9" t="str">
            <v>CERTIFIED</v>
          </cell>
          <cell r="F9">
            <v>6000</v>
          </cell>
          <cell r="G9">
            <v>6000</v>
          </cell>
          <cell r="H9" t="str">
            <v>RFP-02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0">
        <row r="1">
          <cell r="A1" t="str">
            <v>PROJECT: THE WORLD ISLANDS AND BORROW AREA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149250 -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HYDROQUAL ASA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45271</v>
          </cell>
          <cell r="C8" t="str">
            <v>INTERIM</v>
          </cell>
          <cell r="D8">
            <v>45304</v>
          </cell>
          <cell r="E8" t="str">
            <v>CERTIFIED</v>
          </cell>
          <cell r="F8">
            <v>334600</v>
          </cell>
          <cell r="G8">
            <v>351330</v>
          </cell>
          <cell r="H8" t="str">
            <v xml:space="preserve">0113-1223-0004 </v>
          </cell>
          <cell r="I8"/>
        </row>
        <row r="9">
          <cell r="A9">
            <v>2</v>
          </cell>
          <cell r="B9">
            <v>45306</v>
          </cell>
          <cell r="C9" t="str">
            <v>INTERIM</v>
          </cell>
          <cell r="D9">
            <v>45341</v>
          </cell>
          <cell r="E9" t="str">
            <v>CERTIFIED</v>
          </cell>
          <cell r="F9">
            <v>1206420</v>
          </cell>
          <cell r="G9">
            <v>1266741</v>
          </cell>
          <cell r="H9" t="str">
            <v xml:space="preserve">0113-0124-0006 </v>
          </cell>
          <cell r="I9"/>
        </row>
        <row r="10">
          <cell r="A10">
            <v>3</v>
          </cell>
          <cell r="B10">
            <v>45425</v>
          </cell>
          <cell r="C10" t="str">
            <v>INTERIM</v>
          </cell>
          <cell r="D10">
            <v>45470</v>
          </cell>
          <cell r="E10" t="str">
            <v>CERTIFIED</v>
          </cell>
          <cell r="F10">
            <v>195120</v>
          </cell>
          <cell r="G10">
            <v>204876</v>
          </cell>
          <cell r="H10" t="str">
            <v>PC-03</v>
          </cell>
          <cell r="I10"/>
        </row>
        <row r="11">
          <cell r="A11">
            <v>4</v>
          </cell>
          <cell r="B11">
            <v>45603</v>
          </cell>
          <cell r="C11" t="str">
            <v>INTERIM</v>
          </cell>
          <cell r="D11">
            <v>45648</v>
          </cell>
          <cell r="E11" t="str">
            <v>CERTIFIED</v>
          </cell>
          <cell r="F11">
            <v>153960</v>
          </cell>
          <cell r="G11">
            <v>161658</v>
          </cell>
          <cell r="H11" t="str">
            <v>PC-04</v>
          </cell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1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3082-2023-0100 -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TERMINATED    |    PAYMENT STATUS: 71.43%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45216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4800</v>
          </cell>
          <cell r="G8">
            <v>5040</v>
          </cell>
          <cell r="H8" t="str">
            <v>RFP-01</v>
          </cell>
          <cell r="I8"/>
        </row>
        <row r="9">
          <cell r="A9">
            <v>2</v>
          </cell>
          <cell r="B9">
            <v>45275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3840</v>
          </cell>
          <cell r="G9">
            <v>4032</v>
          </cell>
          <cell r="H9" t="str">
            <v>RFP-02</v>
          </cell>
          <cell r="I9"/>
        </row>
        <row r="10">
          <cell r="A10">
            <v>3</v>
          </cell>
          <cell r="B10">
            <v>45327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1920</v>
          </cell>
          <cell r="G10">
            <v>2016</v>
          </cell>
          <cell r="H10" t="str">
            <v>RFP-03</v>
          </cell>
          <cell r="I10"/>
        </row>
        <row r="11">
          <cell r="A11">
            <v>4</v>
          </cell>
          <cell r="B11">
            <v>45363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1920</v>
          </cell>
          <cell r="G11">
            <v>2016</v>
          </cell>
          <cell r="H11" t="str">
            <v>RFP-04</v>
          </cell>
          <cell r="I11"/>
        </row>
        <row r="12">
          <cell r="A12">
            <v>5</v>
          </cell>
          <cell r="B12">
            <v>45450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1920</v>
          </cell>
          <cell r="G12">
            <v>2016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2">
        <row r="1">
          <cell r="A1" t="str">
            <v>PROJECT: DUBAI WATERFRONT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149349 - CONSULTANCY AGREEMENT FOR ENVIRONMENTAL IMPACT ASSESSMENT SERVICES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WATERFRONT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45203</v>
          </cell>
          <cell r="C8" t="str">
            <v>INTERIM</v>
          </cell>
          <cell r="D8">
            <v>45260</v>
          </cell>
          <cell r="E8" t="str">
            <v>CERTIFIED</v>
          </cell>
          <cell r="F8">
            <v>205400</v>
          </cell>
          <cell r="G8">
            <v>215670</v>
          </cell>
          <cell r="H8" t="str">
            <v xml:space="preserve">0113-1023-0017 </v>
          </cell>
          <cell r="I8"/>
        </row>
        <row r="9">
          <cell r="A9">
            <v>2</v>
          </cell>
          <cell r="B9">
            <v>45331</v>
          </cell>
          <cell r="C9" t="str">
            <v>INTERIM</v>
          </cell>
          <cell r="D9">
            <v>45373</v>
          </cell>
          <cell r="E9" t="str">
            <v>CERTIFIED</v>
          </cell>
          <cell r="F9">
            <v>451880</v>
          </cell>
          <cell r="G9">
            <v>474474</v>
          </cell>
          <cell r="H9" t="str">
            <v xml:space="preserve">0113-0224-0015 </v>
          </cell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3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3001-2023-0572 - BLUE FLAG CERTIFICATION FOR ALL NAKHEEL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ENVIRO CARE FZE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86.61%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45328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29600</v>
          </cell>
          <cell r="G8">
            <v>29600</v>
          </cell>
          <cell r="H8" t="str">
            <v>RFP-01</v>
          </cell>
          <cell r="I8"/>
        </row>
        <row r="9">
          <cell r="A9">
            <v>2</v>
          </cell>
          <cell r="B9">
            <v>45363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12920</v>
          </cell>
          <cell r="G9">
            <v>12920</v>
          </cell>
          <cell r="H9" t="str">
            <v>RFP-02</v>
          </cell>
          <cell r="I9"/>
        </row>
        <row r="10">
          <cell r="A10">
            <v>3</v>
          </cell>
          <cell r="B10">
            <v>45436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10260</v>
          </cell>
          <cell r="G10">
            <v>10260</v>
          </cell>
          <cell r="H10" t="str">
            <v>RFP-03</v>
          </cell>
          <cell r="I10"/>
        </row>
        <row r="11">
          <cell r="A11">
            <v>4</v>
          </cell>
          <cell r="B11">
            <v>45511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27170</v>
          </cell>
          <cell r="G11">
            <v>27170</v>
          </cell>
          <cell r="H11" t="str">
            <v>RFP-04</v>
          </cell>
          <cell r="I11"/>
        </row>
        <row r="12">
          <cell r="A12">
            <v>5</v>
          </cell>
          <cell r="B12">
            <v>45518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2660</v>
          </cell>
          <cell r="G12">
            <v>2660</v>
          </cell>
          <cell r="H12" t="str">
            <v>RFP-05</v>
          </cell>
          <cell r="I12"/>
        </row>
        <row r="13">
          <cell r="A13">
            <v>6</v>
          </cell>
          <cell r="B13">
            <v>45589</v>
          </cell>
          <cell r="C13" t="str">
            <v>INTERIM</v>
          </cell>
          <cell r="D13" t="str">
            <v>ASAP</v>
          </cell>
          <cell r="E13" t="str">
            <v>CERTIFIED</v>
          </cell>
          <cell r="F13">
            <v>19570</v>
          </cell>
          <cell r="G13">
            <v>19570</v>
          </cell>
          <cell r="H13" t="str">
            <v>RFP-06</v>
          </cell>
          <cell r="I13" t="str">
            <v>Entry made on 28/10/2024</v>
          </cell>
        </row>
        <row r="14">
          <cell r="A14">
            <v>7</v>
          </cell>
          <cell r="B14">
            <v>45638</v>
          </cell>
          <cell r="C14" t="str">
            <v>INTERIM</v>
          </cell>
          <cell r="D14" t="str">
            <v>ASAP</v>
          </cell>
          <cell r="E14" t="str">
            <v>CERTIFIED</v>
          </cell>
          <cell r="F14">
            <v>29060</v>
          </cell>
          <cell r="G14">
            <v>29060</v>
          </cell>
          <cell r="H14" t="str">
            <v>RFP-07</v>
          </cell>
          <cell r="I14" t="str">
            <v>Entry made on 20/12/2024</v>
          </cell>
        </row>
        <row r="15">
          <cell r="A15">
            <v>8</v>
          </cell>
          <cell r="B15">
            <v>45638</v>
          </cell>
          <cell r="C15" t="str">
            <v>INTERIM</v>
          </cell>
          <cell r="D15" t="str">
            <v>ASAP</v>
          </cell>
          <cell r="E15" t="str">
            <v>CERTIFIED</v>
          </cell>
          <cell r="F15">
            <v>2660</v>
          </cell>
          <cell r="G15">
            <v>2660</v>
          </cell>
          <cell r="H15" t="str">
            <v>RFP-08</v>
          </cell>
          <cell r="I15" t="str">
            <v>Entry made on 19/12/2024</v>
          </cell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4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3203-2024-0059 - PALM JUMEIRAH BEACHES AND SURFACE WATER CLEANING (AGREEMENT 94478)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COMMUNITYCORP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23.38%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45593</v>
          </cell>
          <cell r="C8" t="str">
            <v>INTERIM</v>
          </cell>
          <cell r="D8">
            <v>45642</v>
          </cell>
          <cell r="E8" t="str">
            <v>PENDING</v>
          </cell>
          <cell r="F8">
            <v>1606458.26</v>
          </cell>
          <cell r="G8">
            <v>1686781.173</v>
          </cell>
          <cell r="H8" t="str">
            <v>PC-01</v>
          </cell>
          <cell r="I8" t="str">
            <v>CERTIFIED BUT PAYMENT IS NOT RELEASED.</v>
          </cell>
        </row>
        <row r="9">
          <cell r="A9">
            <v>2</v>
          </cell>
          <cell r="B9">
            <v>45621</v>
          </cell>
          <cell r="C9" t="str">
            <v>INTERIM</v>
          </cell>
          <cell r="D9">
            <v>45670</v>
          </cell>
          <cell r="E9" t="str">
            <v>PENDING</v>
          </cell>
          <cell r="F9">
            <v>231249.99</v>
          </cell>
          <cell r="G9">
            <v>242812.4895</v>
          </cell>
          <cell r="H9" t="str">
            <v>PC-02</v>
          </cell>
          <cell r="I9" t="str">
            <v>CERTIFIED BUT PAYMENT IS NOT RELEASED.</v>
          </cell>
        </row>
        <row r="10">
          <cell r="A10">
            <v>3</v>
          </cell>
          <cell r="B10">
            <v>45643</v>
          </cell>
          <cell r="C10" t="str">
            <v>INTERIM</v>
          </cell>
          <cell r="D10">
            <v>45692</v>
          </cell>
          <cell r="E10" t="str">
            <v>PENDING</v>
          </cell>
          <cell r="F10">
            <v>231249.99</v>
          </cell>
          <cell r="G10">
            <v>242812.4895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3082-2024-0024 - COMPREHENSIVE CLEANING OF MARINE WASHOUT ALONG THE MARINE EDGES OF DUBAI ISLANDS A, B, C, D AND E FOR 3 YEARS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IFM FACILITIES MANAGEMENT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25%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45470</v>
          </cell>
          <cell r="C8" t="str">
            <v>INTERIM</v>
          </cell>
          <cell r="D8">
            <v>45530</v>
          </cell>
          <cell r="E8" t="str">
            <v>CERTIFIED</v>
          </cell>
          <cell r="F8">
            <v>89548.46</v>
          </cell>
          <cell r="G8">
            <v>94025.883000000002</v>
          </cell>
          <cell r="H8" t="str">
            <v>PC-01</v>
          </cell>
          <cell r="I8"/>
        </row>
        <row r="9">
          <cell r="A9">
            <v>2</v>
          </cell>
          <cell r="B9">
            <v>45565</v>
          </cell>
          <cell r="C9" t="str">
            <v>INTERIM</v>
          </cell>
          <cell r="D9">
            <v>45625</v>
          </cell>
          <cell r="E9" t="str">
            <v>CERTIFIED</v>
          </cell>
          <cell r="F9">
            <v>134322.69</v>
          </cell>
          <cell r="G9">
            <v>141038.82449999999</v>
          </cell>
          <cell r="H9" t="str">
            <v>PC-02</v>
          </cell>
          <cell r="I9" t="str">
            <v>Updated on 09/10/24</v>
          </cell>
        </row>
        <row r="10">
          <cell r="A10">
            <v>3</v>
          </cell>
          <cell r="B10">
            <v>45642</v>
          </cell>
          <cell r="C10" t="str">
            <v>INTERIM</v>
          </cell>
          <cell r="D10">
            <v>45702</v>
          </cell>
          <cell r="E10" t="str">
            <v>CERTIFIED</v>
          </cell>
          <cell r="F10">
            <v>134322.69</v>
          </cell>
          <cell r="G10">
            <v>141038.82449999999</v>
          </cell>
          <cell r="H10" t="str">
            <v>PC-03</v>
          </cell>
          <cell r="I10" t="str">
            <v>Updated on 07/01/25</v>
          </cell>
        </row>
        <row r="11">
          <cell r="A11">
            <v>4</v>
          </cell>
          <cell r="B11">
            <v>45673</v>
          </cell>
          <cell r="C11" t="str">
            <v>INTERIM</v>
          </cell>
          <cell r="D11">
            <v>45794</v>
          </cell>
          <cell r="E11" t="str">
            <v>CERTIFIED</v>
          </cell>
          <cell r="F11">
            <v>44774.23</v>
          </cell>
          <cell r="G11">
            <v>47012.941500000001</v>
          </cell>
          <cell r="H11" t="str">
            <v>PC-04</v>
          </cell>
          <cell r="I11" t="str">
            <v>Updated on 29/01/25</v>
          </cell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6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3001-2024-0166 - WATER QUALITY TESTING IN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WAFA BIOLOGICAL LABORATORY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7.12%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45411</v>
          </cell>
          <cell r="C8" t="str">
            <v>INTERIM</v>
          </cell>
          <cell r="D8" t="str">
            <v>ASAP</v>
          </cell>
          <cell r="E8" t="str">
            <v>CERTIFIED</v>
          </cell>
          <cell r="F8">
            <v>891</v>
          </cell>
          <cell r="G8">
            <v>935.55</v>
          </cell>
          <cell r="H8" t="str">
            <v>RFP-01</v>
          </cell>
          <cell r="I8"/>
        </row>
        <row r="9">
          <cell r="A9">
            <v>2</v>
          </cell>
          <cell r="B9">
            <v>45464</v>
          </cell>
          <cell r="C9" t="str">
            <v>INTERIM</v>
          </cell>
          <cell r="D9" t="str">
            <v>ASAP</v>
          </cell>
          <cell r="E9" t="str">
            <v>CERTIFIED</v>
          </cell>
          <cell r="F9">
            <v>891</v>
          </cell>
          <cell r="G9">
            <v>935.55</v>
          </cell>
          <cell r="H9" t="str">
            <v>RFP-02</v>
          </cell>
          <cell r="I9"/>
        </row>
        <row r="10">
          <cell r="A10">
            <v>3</v>
          </cell>
          <cell r="B10">
            <v>45530</v>
          </cell>
          <cell r="C10" t="str">
            <v>INTERIM</v>
          </cell>
          <cell r="D10" t="str">
            <v>ASAP</v>
          </cell>
          <cell r="E10" t="str">
            <v>CERTIFIED</v>
          </cell>
          <cell r="F10">
            <v>891</v>
          </cell>
          <cell r="G10">
            <v>935.55</v>
          </cell>
          <cell r="H10" t="str">
            <v>RFP-03</v>
          </cell>
          <cell r="I10"/>
        </row>
        <row r="11">
          <cell r="A11">
            <v>4</v>
          </cell>
          <cell r="B11">
            <v>45552</v>
          </cell>
          <cell r="C11" t="str">
            <v>INTERIM</v>
          </cell>
          <cell r="D11" t="str">
            <v>ASAP</v>
          </cell>
          <cell r="E11" t="str">
            <v>CERTIFIED</v>
          </cell>
          <cell r="F11">
            <v>3267</v>
          </cell>
          <cell r="G11">
            <v>3430.35</v>
          </cell>
          <cell r="H11" t="str">
            <v>RFP-04</v>
          </cell>
          <cell r="I11"/>
        </row>
        <row r="12">
          <cell r="A12">
            <v>5</v>
          </cell>
          <cell r="B12">
            <v>45708</v>
          </cell>
          <cell r="C12" t="str">
            <v>INTERIM</v>
          </cell>
          <cell r="D12" t="str">
            <v>ASAP</v>
          </cell>
          <cell r="E12" t="str">
            <v>CERTIFIED</v>
          </cell>
          <cell r="F12">
            <v>6831</v>
          </cell>
          <cell r="G12">
            <v>7172.55</v>
          </cell>
          <cell r="H12" t="str">
            <v>RFP-05</v>
          </cell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7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149600 - CONSULTANCY AGREEMENT FOR ENVIRONMENTAL IMPACT ASSESSMENT (EIA) FOR OFFSHORE BORROW AREAS 13 &amp; 14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DOME INTERNATIONAL SAFETY AND ENVIRONMENTAL CONSULTANTS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90%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45496</v>
          </cell>
          <cell r="C8" t="str">
            <v>INTERIM</v>
          </cell>
          <cell r="D8">
            <v>45529</v>
          </cell>
          <cell r="E8" t="str">
            <v>CERTIFIED</v>
          </cell>
          <cell r="F8">
            <v>493542</v>
          </cell>
          <cell r="G8">
            <v>518219.1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8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3001-2024-0207 - SUPPLY &amp; INSTALLATION OF NAVIGATION BUOYS AT ALL NAKHEEL WATERFRONT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NORTH WEST MARINE EQUIPMENT TRADING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72.2%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45552</v>
          </cell>
          <cell r="C8" t="str">
            <v>INTERIM</v>
          </cell>
          <cell r="D8">
            <v>45601</v>
          </cell>
          <cell r="E8" t="str">
            <v>CERTIFIED</v>
          </cell>
          <cell r="F8">
            <v>3936989.39</v>
          </cell>
          <cell r="G8">
            <v>4133838.8595000003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19">
        <row r="1">
          <cell r="A1" t="str">
            <v>PROJECT: NAKHEEL MARINE ENGINEERING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3026-2023-0004 - SUPPLY OF UNIFORM FOR NAKHEEL MARINE ENGINEERING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ROOH AL MASHRIQ FASHION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0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148763 - MARINE WORKS INCLUDING DREDGING, LAND RECLAMATION AND BEACH PROFILING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JAN DE NUL DREDGING LTD.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44.53%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45567</v>
          </cell>
          <cell r="C8" t="str">
            <v>ADVANCE PAYMENT</v>
          </cell>
          <cell r="D8">
            <v>45597</v>
          </cell>
          <cell r="E8" t="str">
            <v>CERTIFIED</v>
          </cell>
          <cell r="F8">
            <v>81052916.670000002</v>
          </cell>
          <cell r="G8">
            <v>85105562.5035</v>
          </cell>
          <cell r="H8" t="str">
            <v>PC-01</v>
          </cell>
          <cell r="I8"/>
        </row>
        <row r="9">
          <cell r="A9">
            <v>2</v>
          </cell>
          <cell r="B9">
            <v>45583</v>
          </cell>
          <cell r="C9" t="str">
            <v>INTERIM</v>
          </cell>
          <cell r="D9">
            <v>45643</v>
          </cell>
          <cell r="E9" t="str">
            <v>CERTIFIED</v>
          </cell>
          <cell r="F9">
            <v>29857679.199999999</v>
          </cell>
          <cell r="G9">
            <v>31350563.16</v>
          </cell>
          <cell r="H9" t="str">
            <v>PC-02</v>
          </cell>
          <cell r="I9"/>
        </row>
        <row r="10">
          <cell r="A10">
            <v>3</v>
          </cell>
          <cell r="B10">
            <v>45615</v>
          </cell>
          <cell r="C10" t="str">
            <v>INTERIM</v>
          </cell>
          <cell r="D10">
            <v>45675</v>
          </cell>
          <cell r="E10" t="str">
            <v>CERTIFIED</v>
          </cell>
          <cell r="F10">
            <v>43555004.740000002</v>
          </cell>
          <cell r="G10">
            <v>45732754.977000006</v>
          </cell>
          <cell r="H10" t="str">
            <v>PC-03</v>
          </cell>
          <cell r="I10"/>
        </row>
        <row r="11">
          <cell r="A11">
            <v>4</v>
          </cell>
          <cell r="B11">
            <v>45644</v>
          </cell>
          <cell r="C11" t="str">
            <v>INTERIM</v>
          </cell>
          <cell r="D11">
            <v>45704</v>
          </cell>
          <cell r="E11" t="str">
            <v>CERTIFIED</v>
          </cell>
          <cell r="F11">
            <v>36820924.509999998</v>
          </cell>
          <cell r="G11">
            <v>38661970.7355</v>
          </cell>
          <cell r="H11" t="str">
            <v>PC-04</v>
          </cell>
          <cell r="I11"/>
        </row>
        <row r="12">
          <cell r="A12">
            <v>5</v>
          </cell>
          <cell r="B12">
            <v>45692</v>
          </cell>
          <cell r="C12" t="str">
            <v>INTERIM</v>
          </cell>
          <cell r="D12">
            <v>45727</v>
          </cell>
          <cell r="E12" t="str">
            <v>CERTIFIED</v>
          </cell>
          <cell r="F12">
            <v>37643805.5</v>
          </cell>
          <cell r="G12">
            <v>39525995.774999999</v>
          </cell>
          <cell r="H12" t="str">
            <v>PC-05</v>
          </cell>
          <cell r="I12"/>
        </row>
        <row r="13">
          <cell r="A13">
            <v>6</v>
          </cell>
          <cell r="B13">
            <v>45756</v>
          </cell>
          <cell r="C13" t="str">
            <v>INTERIM</v>
          </cell>
          <cell r="D13">
            <v>45788</v>
          </cell>
          <cell r="E13" t="str">
            <v>CERTIFIED</v>
          </cell>
          <cell r="F13">
            <v>87629153.700000003</v>
          </cell>
          <cell r="G13">
            <v>92010611.385000005</v>
          </cell>
          <cell r="H13" t="str">
            <v>PC-06</v>
          </cell>
          <cell r="I13"/>
        </row>
        <row r="14">
          <cell r="A14">
            <v>7</v>
          </cell>
          <cell r="B14">
            <v>45763</v>
          </cell>
          <cell r="C14" t="str">
            <v>INTERIM</v>
          </cell>
          <cell r="D14">
            <v>45797</v>
          </cell>
          <cell r="E14" t="str">
            <v>CERTIFIED</v>
          </cell>
          <cell r="F14">
            <v>39918957.340000004</v>
          </cell>
          <cell r="G14">
            <v>41914905.207000002</v>
          </cell>
          <cell r="H14" t="str">
            <v>PC-07</v>
          </cell>
          <cell r="I14"/>
        </row>
        <row r="15">
          <cell r="A15">
            <v>8</v>
          </cell>
          <cell r="B15">
            <v>45782</v>
          </cell>
          <cell r="C15" t="str">
            <v>INTERIM</v>
          </cell>
          <cell r="D15">
            <v>45822</v>
          </cell>
          <cell r="E15" t="str">
            <v>CERTIFIED</v>
          </cell>
          <cell r="F15">
            <v>22445684.66</v>
          </cell>
          <cell r="G15">
            <v>23567968.892999999</v>
          </cell>
          <cell r="H15" t="str">
            <v>PC-08</v>
          </cell>
          <cell r="I15"/>
        </row>
        <row r="16">
          <cell r="A16">
            <v>9</v>
          </cell>
          <cell r="B16">
            <v>45798</v>
          </cell>
          <cell r="C16" t="str">
            <v>INTERIM</v>
          </cell>
          <cell r="D16">
            <v>45852</v>
          </cell>
          <cell r="E16" t="str">
            <v>CERTIFIED</v>
          </cell>
          <cell r="F16">
            <v>30214778.629999999</v>
          </cell>
          <cell r="G16">
            <v>31725517.561499998</v>
          </cell>
          <cell r="H16" t="str">
            <v>PC-09</v>
          </cell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1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3026-2024-0001 - SUPPLY OF REMOTELY OPERATED VEHICLES (ROV'S)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INCHCAPE SHIPPING SERVICES (DUBAI)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45379</v>
          </cell>
          <cell r="C8" t="str">
            <v>FINAL</v>
          </cell>
          <cell r="D8">
            <v>45409</v>
          </cell>
          <cell r="E8" t="str">
            <v>CERTIFIED</v>
          </cell>
          <cell r="F8">
            <v>662142</v>
          </cell>
          <cell r="G8">
            <v>695249.1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2">
        <row r="1">
          <cell r="A1" t="str">
            <v>PROJECT: THE WORLD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3116-2024-0006 - URGENT EMERGENCY WORKS IN THE WORLD - REMOVAL OF CAUSEWAY, CONCRETE DEMOLITION AND DISPOSAL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WORLD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PLC MARINE TRANSPORT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45349</v>
          </cell>
          <cell r="C8" t="str">
            <v>FINAL</v>
          </cell>
          <cell r="D8" t="str">
            <v>IMMEDIATE</v>
          </cell>
          <cell r="E8" t="str">
            <v>CERTIFIED</v>
          </cell>
          <cell r="F8">
            <v>794178</v>
          </cell>
          <cell r="G8">
            <v>833886.9</v>
          </cell>
          <cell r="H8" t="str">
            <v>PC-01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3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149746 - CONSTRUCTION SITE SUPERVISION SERVICES FOR MARINE AND GROUND IMPROVEMENT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15.34%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45609</v>
          </cell>
          <cell r="C8" t="str">
            <v>INTERIM</v>
          </cell>
          <cell r="D8">
            <v>45639</v>
          </cell>
          <cell r="E8" t="str">
            <v>CERTIFIED</v>
          </cell>
          <cell r="F8">
            <v>480204.79</v>
          </cell>
          <cell r="G8">
            <v>504215.0295</v>
          </cell>
          <cell r="H8" t="str">
            <v>PC-01</v>
          </cell>
          <cell r="I8"/>
        </row>
        <row r="9">
          <cell r="A9">
            <v>2</v>
          </cell>
          <cell r="B9">
            <v>45655</v>
          </cell>
          <cell r="C9" t="str">
            <v>INTERIM</v>
          </cell>
          <cell r="D9">
            <v>45685</v>
          </cell>
          <cell r="E9" t="str">
            <v>CERTIFIED</v>
          </cell>
          <cell r="F9">
            <v>674118.61</v>
          </cell>
          <cell r="G9">
            <v>707824.5405</v>
          </cell>
          <cell r="H9" t="str">
            <v>PC-02</v>
          </cell>
          <cell r="I9"/>
        </row>
        <row r="10">
          <cell r="A10">
            <v>3</v>
          </cell>
          <cell r="B10">
            <v>45681</v>
          </cell>
          <cell r="C10" t="str">
            <v>INTERIM</v>
          </cell>
          <cell r="D10">
            <v>45709</v>
          </cell>
          <cell r="E10" t="str">
            <v>CERTIFIED</v>
          </cell>
          <cell r="F10">
            <v>378676.98</v>
          </cell>
          <cell r="G10">
            <v>397610.82899999997</v>
          </cell>
          <cell r="H10" t="str">
            <v>PC-03</v>
          </cell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4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3051-2023-0077 - WATER QUALITY TESTING FOR BLUE FLAG CERTIFICATION OF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45275</v>
          </cell>
          <cell r="C8" t="str">
            <v>FINAL</v>
          </cell>
          <cell r="D8">
            <v>45305</v>
          </cell>
          <cell r="E8" t="str">
            <v>CERTIFIED</v>
          </cell>
          <cell r="F8">
            <v>28350</v>
          </cell>
          <cell r="G8">
            <v>29767.5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5">
        <row r="1">
          <cell r="A1" t="str">
            <v>PROJECT: DUBAI ISLANDS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3082-2023-0099 - WATER QUALITY TESTING WORKS REQUIRED TO SUPPORT THE PREPARATION OF A WATER QUALITY REPORT BY M/S. DOME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DUBAI ISLANDS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BUREAU VERITAS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CLOSED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45181</v>
          </cell>
          <cell r="C8" t="str">
            <v>FINAL</v>
          </cell>
          <cell r="D8" t="str">
            <v>ASAP</v>
          </cell>
          <cell r="E8" t="str">
            <v>CERTIFIED</v>
          </cell>
          <cell r="F8">
            <v>55450</v>
          </cell>
          <cell r="G8">
            <v>58222.5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6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149074 - MARINE IMPACT STUDY CONSULTANCY SERVICES FOR THE PALM JEBEL ALI - FRAMEWORK AGREEMENT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HALCROW INTERNATIONAL PARTNERSHIP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PROVIDE CONTRACT DETAILS IN MASTER LIST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7">
        <row r="1">
          <cell r="A1" t="str">
            <v>PROJECT: NAKHEEL WATERFRONT PROJECTS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DMCA-01 - RENEWAL OF SAFE ATONS CERTIFICATE FOR ALL DUBAI HOLDING PROJECTS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NAKHEEL PJSC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DUBAI MARITIME CITY AUTHORITY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100%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>
            <v>1</v>
          </cell>
          <cell r="B8">
            <v>45660</v>
          </cell>
          <cell r="C8" t="str">
            <v>FINAL</v>
          </cell>
          <cell r="D8">
            <v>45705</v>
          </cell>
          <cell r="E8" t="str">
            <v>CERTIFIED</v>
          </cell>
          <cell r="F8">
            <v>400080</v>
          </cell>
          <cell r="G8">
            <v>400080</v>
          </cell>
          <cell r="H8" t="str">
            <v>RFP-01</v>
          </cell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8">
        <row r="1">
          <cell r="A1" t="str">
            <v>PROJECT: PALM JEBEL ALI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149832 - PALM JEBEL ALI BEACH CLEANING WORKS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PALM JEBEL ALI CO.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IMDAAD LLC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  <sheetData sheetId="29">
        <row r="1">
          <cell r="A1" t="str">
            <v>PROJECT: PALM JUMEIRAH</v>
          </cell>
          <cell r="B1"/>
          <cell r="C1"/>
          <cell r="D1"/>
          <cell r="E1"/>
          <cell r="F1"/>
          <cell r="G1"/>
          <cell r="H1"/>
          <cell r="I1"/>
        </row>
        <row r="2">
          <cell r="A2" t="str">
            <v>CONTRACT: DMS 149853 - THE POINTE REDEVELOPMENT FOR THE DESIGN &amp; BUILD BEACHES</v>
          </cell>
          <cell r="C2"/>
          <cell r="D2"/>
          <cell r="E2"/>
          <cell r="F2"/>
          <cell r="G2"/>
          <cell r="H2"/>
          <cell r="I2"/>
        </row>
        <row r="3">
          <cell r="A3" t="str">
            <v>EMPLOYER: THE POINTE LLC</v>
          </cell>
          <cell r="B3"/>
          <cell r="C3"/>
          <cell r="D3"/>
          <cell r="E3"/>
          <cell r="F3"/>
          <cell r="G3"/>
          <cell r="H3"/>
          <cell r="I3"/>
        </row>
        <row r="4">
          <cell r="A4" t="str">
            <v>SERVICE PROVIDER: VAN OORD MIDDLE EAST LIMITED (DUBAI BRANCH)</v>
          </cell>
          <cell r="B4"/>
          <cell r="C4"/>
          <cell r="D4"/>
          <cell r="E4"/>
          <cell r="F4"/>
          <cell r="G4"/>
          <cell r="H4"/>
          <cell r="I4" t="str">
            <v>GO TO SUMMARY SHEET</v>
          </cell>
        </row>
        <row r="5">
          <cell r="A5" t="str">
            <v>CONTRACT STATUS: ACTIVE    |    PAYMENT STATUS: 0%</v>
          </cell>
          <cell r="B5"/>
          <cell r="C5"/>
          <cell r="D5"/>
          <cell r="E5"/>
          <cell r="F5"/>
          <cell r="G5"/>
          <cell r="H5"/>
          <cell r="I5" t="str">
            <v>GO TO MASTER SHEET</v>
          </cell>
        </row>
        <row r="6">
          <cell r="A6"/>
          <cell r="B6"/>
          <cell r="C6"/>
          <cell r="D6"/>
          <cell r="E6"/>
          <cell r="F6"/>
          <cell r="G6"/>
          <cell r="H6"/>
          <cell r="I6"/>
        </row>
        <row r="7">
          <cell r="A7" t="str">
            <v>PC #:</v>
          </cell>
          <cell r="B7" t="str">
            <v>PC DATE:</v>
          </cell>
          <cell r="C7" t="str">
            <v>PC TYPE:</v>
          </cell>
          <cell r="D7" t="str">
            <v>DUE DATE:</v>
          </cell>
          <cell r="E7" t="str">
            <v>STATUS:</v>
          </cell>
          <cell r="F7" t="str">
            <v>PC AMOUNT:</v>
          </cell>
          <cell r="G7" t="str">
            <v>PC AMOUNT + VAT:</v>
          </cell>
          <cell r="H7" t="str">
            <v>DMS REFERENCE:</v>
          </cell>
          <cell r="I7" t="str">
            <v>REMARKS:</v>
          </cell>
        </row>
        <row r="8">
          <cell r="A8"/>
          <cell r="B8"/>
          <cell r="C8"/>
          <cell r="D8"/>
          <cell r="E8"/>
          <cell r="F8"/>
          <cell r="G8">
            <v>0</v>
          </cell>
          <cell r="H8"/>
          <cell r="I8"/>
        </row>
        <row r="9">
          <cell r="A9"/>
          <cell r="B9"/>
          <cell r="C9"/>
          <cell r="D9"/>
          <cell r="E9"/>
          <cell r="F9"/>
          <cell r="G9">
            <v>0</v>
          </cell>
          <cell r="H9"/>
          <cell r="I9"/>
        </row>
        <row r="10">
          <cell r="A10"/>
          <cell r="B10"/>
          <cell r="C10"/>
          <cell r="D10"/>
          <cell r="E10"/>
          <cell r="F10"/>
          <cell r="G10">
            <v>0</v>
          </cell>
          <cell r="H10"/>
          <cell r="I10"/>
        </row>
        <row r="11">
          <cell r="A11"/>
          <cell r="B11"/>
          <cell r="C11"/>
          <cell r="D11"/>
          <cell r="E11"/>
          <cell r="F11"/>
          <cell r="G11">
            <v>0</v>
          </cell>
          <cell r="H11"/>
          <cell r="I11"/>
        </row>
        <row r="12">
          <cell r="A12"/>
          <cell r="B12"/>
          <cell r="C12"/>
          <cell r="D12"/>
          <cell r="E12"/>
          <cell r="F12"/>
          <cell r="G12">
            <v>0</v>
          </cell>
          <cell r="H12"/>
          <cell r="I12"/>
        </row>
        <row r="13">
          <cell r="A13"/>
          <cell r="B13"/>
          <cell r="C13"/>
          <cell r="D13"/>
          <cell r="E13"/>
          <cell r="F13"/>
          <cell r="G13">
            <v>0</v>
          </cell>
          <cell r="H13"/>
          <cell r="I13"/>
        </row>
        <row r="14">
          <cell r="A14"/>
          <cell r="B14"/>
          <cell r="C14"/>
          <cell r="D14"/>
          <cell r="E14"/>
          <cell r="F14"/>
          <cell r="G14">
            <v>0</v>
          </cell>
          <cell r="H14"/>
          <cell r="I14"/>
        </row>
        <row r="15">
          <cell r="A15"/>
          <cell r="B15"/>
          <cell r="C15"/>
          <cell r="D15"/>
          <cell r="E15"/>
          <cell r="F15"/>
          <cell r="G15">
            <v>0</v>
          </cell>
          <cell r="H15"/>
          <cell r="I15"/>
        </row>
        <row r="16">
          <cell r="A16"/>
          <cell r="B16"/>
          <cell r="C16"/>
          <cell r="D16"/>
          <cell r="E16"/>
          <cell r="F16"/>
          <cell r="G16">
            <v>0</v>
          </cell>
          <cell r="H16"/>
          <cell r="I16"/>
        </row>
        <row r="17">
          <cell r="A17"/>
          <cell r="B17"/>
          <cell r="C17"/>
          <cell r="D17"/>
          <cell r="E17"/>
          <cell r="F17"/>
          <cell r="G17">
            <v>0</v>
          </cell>
          <cell r="H17"/>
          <cell r="I17"/>
        </row>
        <row r="18">
          <cell r="A18"/>
          <cell r="B18"/>
          <cell r="C18"/>
          <cell r="D18"/>
          <cell r="E18"/>
          <cell r="F18"/>
          <cell r="G18">
            <v>0</v>
          </cell>
          <cell r="H18"/>
          <cell r="I18"/>
        </row>
        <row r="19">
          <cell r="A19"/>
          <cell r="B19"/>
          <cell r="C19"/>
          <cell r="D19"/>
          <cell r="E19"/>
          <cell r="F19"/>
          <cell r="G19">
            <v>0</v>
          </cell>
          <cell r="H19"/>
          <cell r="I19"/>
        </row>
        <row r="20">
          <cell r="A20"/>
          <cell r="B20"/>
          <cell r="C20"/>
          <cell r="D20"/>
          <cell r="E20"/>
          <cell r="F20"/>
          <cell r="G20">
            <v>0</v>
          </cell>
          <cell r="H20"/>
          <cell r="I20"/>
        </row>
        <row r="21">
          <cell r="A21"/>
          <cell r="B21"/>
          <cell r="C21"/>
          <cell r="D21"/>
          <cell r="E21"/>
          <cell r="F21"/>
          <cell r="G21">
            <v>0</v>
          </cell>
          <cell r="H21"/>
          <cell r="I21"/>
        </row>
        <row r="22">
          <cell r="A22"/>
          <cell r="B22"/>
          <cell r="C22"/>
          <cell r="D22"/>
          <cell r="E22"/>
          <cell r="F22"/>
          <cell r="G22">
            <v>0</v>
          </cell>
          <cell r="H22"/>
          <cell r="I22"/>
        </row>
        <row r="23">
          <cell r="A23"/>
          <cell r="B23"/>
          <cell r="C23"/>
          <cell r="D23"/>
          <cell r="E23"/>
          <cell r="F23"/>
          <cell r="G23">
            <v>0</v>
          </cell>
          <cell r="H23"/>
          <cell r="I23"/>
        </row>
        <row r="24">
          <cell r="A24"/>
          <cell r="B24"/>
          <cell r="C24"/>
          <cell r="D24"/>
          <cell r="E24"/>
          <cell r="F24"/>
          <cell r="G24">
            <v>0</v>
          </cell>
          <cell r="H24"/>
          <cell r="I24"/>
        </row>
        <row r="25">
          <cell r="A25"/>
          <cell r="B25"/>
          <cell r="C25"/>
          <cell r="D25"/>
          <cell r="E25"/>
          <cell r="F25"/>
          <cell r="G25">
            <v>0</v>
          </cell>
          <cell r="H25"/>
          <cell r="I25"/>
        </row>
        <row r="26">
          <cell r="A26"/>
          <cell r="B26"/>
          <cell r="C26"/>
          <cell r="D26"/>
          <cell r="E26"/>
          <cell r="F26"/>
          <cell r="G26">
            <v>0</v>
          </cell>
          <cell r="H26"/>
          <cell r="I26"/>
        </row>
        <row r="27">
          <cell r="A27"/>
          <cell r="B27"/>
          <cell r="C27"/>
          <cell r="D27"/>
          <cell r="E27"/>
          <cell r="F27"/>
          <cell r="G27">
            <v>0</v>
          </cell>
          <cell r="H27"/>
          <cell r="I27"/>
        </row>
        <row r="28">
          <cell r="A28"/>
          <cell r="B28"/>
          <cell r="C28"/>
          <cell r="D28"/>
          <cell r="E28"/>
          <cell r="F28"/>
          <cell r="G28">
            <v>0</v>
          </cell>
          <cell r="H28"/>
          <cell r="I28"/>
        </row>
        <row r="29">
          <cell r="A29"/>
          <cell r="B29"/>
          <cell r="C29"/>
          <cell r="D29"/>
          <cell r="E29"/>
          <cell r="F29"/>
          <cell r="G29">
            <v>0</v>
          </cell>
          <cell r="H29"/>
          <cell r="I29"/>
        </row>
        <row r="30">
          <cell r="A30"/>
          <cell r="B30"/>
          <cell r="C30"/>
          <cell r="D30"/>
          <cell r="E30"/>
          <cell r="F30"/>
          <cell r="G30">
            <v>0</v>
          </cell>
          <cell r="H30"/>
          <cell r="I30"/>
        </row>
        <row r="31">
          <cell r="A31"/>
          <cell r="B31"/>
          <cell r="C31"/>
          <cell r="D31"/>
          <cell r="E31"/>
          <cell r="F31"/>
          <cell r="G31">
            <v>0</v>
          </cell>
          <cell r="H31"/>
          <cell r="I31"/>
        </row>
        <row r="32">
          <cell r="A32"/>
          <cell r="B32"/>
          <cell r="C32"/>
          <cell r="D32"/>
          <cell r="E32"/>
          <cell r="F32"/>
          <cell r="G32">
            <v>0</v>
          </cell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assets/DMS%20148857-1/PC/PC-10.pdf" TargetMode="External"/><Relationship Id="rId3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7" Type="http://schemas.openxmlformats.org/officeDocument/2006/relationships/hyperlink" Target="assets/DMS%20148857-1/PC/PC-09.pdf" TargetMode="External"/><Relationship Id="rId2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1" Type="http://schemas.openxmlformats.org/officeDocument/2006/relationships/hyperlink" Target="../../../..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TargetMode="External"/><Relationship Id="rId6" Type="http://schemas.openxmlformats.org/officeDocument/2006/relationships/hyperlink" Target="assets/DMS%20149250/PC/PC-04.pdf" TargetMode="External"/><Relationship Id="rId5" Type="http://schemas.openxmlformats.org/officeDocument/2006/relationships/hyperlink" Target="../../../../../:b:/g/personal/arun_naidu_dhre_ae/EUysg7T3ajdIsj6J81h2b_8BqMv40tjbbnmHigxS5cyl8w?email=Arun.Naidu%40dhre.ae&amp;e=fNZcxb" TargetMode="External"/><Relationship Id="rId4" Type="http://schemas.openxmlformats.org/officeDocument/2006/relationships/hyperlink" Target="../../../../../:b:/g/personal/arun_naidu_dhre_ae/EUysg7T3ajdIsj6J81h2b_8BqMv40tjbbnmHigxS5cyl8w?email=Arun.Naidu%40dhre.ae&amp;e=fNZcx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Excalibur1902/me_dashboard/photos/DMS%20147906/Week1/20221008_190132.jpg" TargetMode="External"/><Relationship Id="rId2" Type="http://schemas.openxmlformats.org/officeDocument/2006/relationships/hyperlink" Target="https://raw.githubusercontent.com/Excalibur1902/me_dashboard/photos/DMS%20147906/Week1/20221008_190132.jpg" TargetMode="External"/><Relationship Id="rId1" Type="http://schemas.openxmlformats.org/officeDocument/2006/relationships/hyperlink" Target="https://raw.githubusercontent.com/Excalibur1902/me_dashboard/photos/DMS%20147906/Week1/20190616_192611.jpg" TargetMode="External"/><Relationship Id="rId5" Type="http://schemas.openxmlformats.org/officeDocument/2006/relationships/hyperlink" Target="https://raw.githubusercontent.com/Excalibur1902/me_dashboard/photos/DMS%20147906/Week1/20221008_190132.jpg" TargetMode="External"/><Relationship Id="rId4" Type="http://schemas.openxmlformats.org/officeDocument/2006/relationships/hyperlink" Target="https://raw.githubusercontent.com/Excalibur1902/me_dashboard/photos/DMS%20147906/Week1/20221008_19013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ASSETS/INSPECTIONS/DMS%20147714/PC/PC-26.pdf" TargetMode="External"/><Relationship Id="rId117" Type="http://schemas.openxmlformats.org/officeDocument/2006/relationships/hyperlink" Target="ASSETS/MARINE/DMS%20147906/PC/PC-02-Palm%20Beach%20Tower%20(Final).pdf" TargetMode="External"/><Relationship Id="rId21" Type="http://schemas.openxmlformats.org/officeDocument/2006/relationships/hyperlink" Target="ASSETS/INSPECTIONS/DMS%20147714/PC/PC-22.pdf" TargetMode="External"/><Relationship Id="rId42" Type="http://schemas.openxmlformats.org/officeDocument/2006/relationships/hyperlink" Target="ASSETS/MARINE/DMS%20148857-1/PC/PC-04.pdf" TargetMode="External"/><Relationship Id="rId47" Type="http://schemas.openxmlformats.org/officeDocument/2006/relationships/hyperlink" Target="ASSETS/MARINE/DMS%20148857-1/PC/PC-09.pdf" TargetMode="External"/><Relationship Id="rId63" Type="http://schemas.openxmlformats.org/officeDocument/2006/relationships/hyperlink" Target="ASSETS/MARINE/DMS%20149349/PC/PC-01.pdf" TargetMode="External"/><Relationship Id="rId68" Type="http://schemas.openxmlformats.org/officeDocument/2006/relationships/hyperlink" Target="ASSETS/MARINE/3001-2023-0572/RFP/RFP-04.pdf" TargetMode="External"/><Relationship Id="rId84" Type="http://schemas.openxmlformats.org/officeDocument/2006/relationships/hyperlink" Target="ASSETS/MARINE/3001-2024-0166/RFP/RFP-05.pdf" TargetMode="External"/><Relationship Id="rId89" Type="http://schemas.openxmlformats.org/officeDocument/2006/relationships/hyperlink" Target="ASSETS/MARINE/DMS%20148763/PC/PC-03.pdf" TargetMode="External"/><Relationship Id="rId112" Type="http://schemas.openxmlformats.org/officeDocument/2006/relationships/hyperlink" Target="ASSETS/MARINE/DMS%20147906/PC/PC-09.pdf" TargetMode="External"/><Relationship Id="rId16" Type="http://schemas.openxmlformats.org/officeDocument/2006/relationships/hyperlink" Target="ASSETS/INSPECTIONS/DMS%20147714/PC/PC-17.pdf" TargetMode="External"/><Relationship Id="rId107" Type="http://schemas.openxmlformats.org/officeDocument/2006/relationships/hyperlink" Target="ASSETS/MARINE/DMS%20147906/PC/PC-04.pdf" TargetMode="External"/><Relationship Id="rId11" Type="http://schemas.openxmlformats.org/officeDocument/2006/relationships/hyperlink" Target="ASSETS/INSPECTIONS/DMS%20147714/PC/PC-12.pdf" TargetMode="External"/><Relationship Id="rId32" Type="http://schemas.openxmlformats.org/officeDocument/2006/relationships/hyperlink" Target="ASSETS/MARINE/DMS%20148942/PC/PC-06.pdf" TargetMode="External"/><Relationship Id="rId37" Type="http://schemas.openxmlformats.org/officeDocument/2006/relationships/hyperlink" Target="ASSETS/MARINE/DMS%20148942/PC/PC-11.pdf" TargetMode="External"/><Relationship Id="rId53" Type="http://schemas.openxmlformats.org/officeDocument/2006/relationships/hyperlink" Target="ASSETS/MARINE/3082-2023-0076/RFP/RFP-05.pdf" TargetMode="External"/><Relationship Id="rId58" Type="http://schemas.openxmlformats.org/officeDocument/2006/relationships/hyperlink" Target="ASSETS/MARINE/3082-2023-0100/RFP/RFP-01.pdf" TargetMode="External"/><Relationship Id="rId74" Type="http://schemas.openxmlformats.org/officeDocument/2006/relationships/hyperlink" Target="ASSETS/MARINE/3203-2024-0059/PC/PC-02.pdf" TargetMode="External"/><Relationship Id="rId79" Type="http://schemas.openxmlformats.org/officeDocument/2006/relationships/hyperlink" Target="ASSETS/INSPECTIONS/3082-2024-0024/PC/PC-03.pdf" TargetMode="External"/><Relationship Id="rId102" Type="http://schemas.openxmlformats.org/officeDocument/2006/relationships/hyperlink" Target="ASSETS/MARINE/DMS%20147906/PC/PC-01.pdf" TargetMode="External"/><Relationship Id="rId5" Type="http://schemas.openxmlformats.org/officeDocument/2006/relationships/hyperlink" Target="ASSETS/INSPECTIONS/DMS%20147714/PC/PC-06.pdf" TargetMode="External"/><Relationship Id="rId90" Type="http://schemas.openxmlformats.org/officeDocument/2006/relationships/hyperlink" Target="ASSETS/MARINE/DMS%20148763/PC/PC-04.pdf" TargetMode="External"/><Relationship Id="rId95" Type="http://schemas.openxmlformats.org/officeDocument/2006/relationships/hyperlink" Target="ASSETS/MARINE/DMS%20148763/PC/PC-09.pdf" TargetMode="External"/><Relationship Id="rId22" Type="http://schemas.openxmlformats.org/officeDocument/2006/relationships/hyperlink" Target="ASSETS/INSPECTIONS/DMS%20147714/PC/PC-23.pdf" TargetMode="External"/><Relationship Id="rId27" Type="http://schemas.openxmlformats.org/officeDocument/2006/relationships/hyperlink" Target="ASSETS/MARINE/DMS%20148942/PC/PC-01.pdf" TargetMode="External"/><Relationship Id="rId43" Type="http://schemas.openxmlformats.org/officeDocument/2006/relationships/hyperlink" Target="ASSETS/MARINE/DMS%20148857-1/PC/PC-05.pdf" TargetMode="External"/><Relationship Id="rId48" Type="http://schemas.openxmlformats.org/officeDocument/2006/relationships/hyperlink" Target="ASSETS/MARINE/DMS%20148857-1/PC/PC-10.pdf" TargetMode="External"/><Relationship Id="rId64" Type="http://schemas.openxmlformats.org/officeDocument/2006/relationships/hyperlink" Target="ASSETS/MARINE/DMS%20149349/PC/PC-02.pdf" TargetMode="External"/><Relationship Id="rId69" Type="http://schemas.openxmlformats.org/officeDocument/2006/relationships/hyperlink" Target="ASSETS/MARINE/3001-2023-0572/RFP/RFP-05.pdf" TargetMode="External"/><Relationship Id="rId113" Type="http://schemas.openxmlformats.org/officeDocument/2006/relationships/hyperlink" Target="ASSETS/MARINE/DMS%20147906/PC/PC-10.pdf" TargetMode="External"/><Relationship Id="rId118" Type="http://schemas.openxmlformats.org/officeDocument/2006/relationships/hyperlink" Target="ASSETS/MARINE/DMS%20147906/PC/PC-02-Sand%20Search%20(Final).pdf" TargetMode="External"/><Relationship Id="rId80" Type="http://schemas.openxmlformats.org/officeDocument/2006/relationships/hyperlink" Target="ASSETS/MARINE/3001-2024-0166/RFP/RFP-01.pdf" TargetMode="External"/><Relationship Id="rId85" Type="http://schemas.openxmlformats.org/officeDocument/2006/relationships/hyperlink" Target="ASSETS/MARINE/DMS%20149600/PC/PC-01.pdf" TargetMode="External"/><Relationship Id="rId12" Type="http://schemas.openxmlformats.org/officeDocument/2006/relationships/hyperlink" Target="ASSETS/INSPECTIONS/DMS%20147714/PC/PC-13.pdf" TargetMode="External"/><Relationship Id="rId17" Type="http://schemas.openxmlformats.org/officeDocument/2006/relationships/hyperlink" Target="ASSETS/INSPECTIONS/DMS%20147714/PC/PC-18.pdf" TargetMode="External"/><Relationship Id="rId33" Type="http://schemas.openxmlformats.org/officeDocument/2006/relationships/hyperlink" Target="ASSETS/MARINE/DMS%20148942/PC/PC-07.pdf" TargetMode="External"/><Relationship Id="rId38" Type="http://schemas.openxmlformats.org/officeDocument/2006/relationships/hyperlink" Target="ASSETS/MARINE/DMS%20148942/PC/PC-12.pdf" TargetMode="External"/><Relationship Id="rId59" Type="http://schemas.openxmlformats.org/officeDocument/2006/relationships/hyperlink" Target="ASSETS/MARINE/3082-2023-0100/RFP/RFP-02.pdf" TargetMode="External"/><Relationship Id="rId103" Type="http://schemas.openxmlformats.org/officeDocument/2006/relationships/hyperlink" Target="ASSETS/MARINE/DMS%20147906/PC/PC-01-Palm%20Beach%20Tower%20(Interim).pdf" TargetMode="External"/><Relationship Id="rId108" Type="http://schemas.openxmlformats.org/officeDocument/2006/relationships/hyperlink" Target="ASSETS/MARINE/DMS%20147906/PC/PC-05.pdf" TargetMode="External"/><Relationship Id="rId54" Type="http://schemas.openxmlformats.org/officeDocument/2006/relationships/hyperlink" Target="ASSETS/MARINE/DMS%20149250/PC/PC-01.pdf" TargetMode="External"/><Relationship Id="rId70" Type="http://schemas.openxmlformats.org/officeDocument/2006/relationships/hyperlink" Target="ASSETS/MARINE/3001-2023-0572/RFP/RFP-06.pdf" TargetMode="External"/><Relationship Id="rId75" Type="http://schemas.openxmlformats.org/officeDocument/2006/relationships/hyperlink" Target="ASSETS/MARINE/3203-2024-0059/PC/PC-03.pdf" TargetMode="External"/><Relationship Id="rId91" Type="http://schemas.openxmlformats.org/officeDocument/2006/relationships/hyperlink" Target="ASSETS/MARINE/DMS%20148763/PC/PC-05.pdf" TargetMode="External"/><Relationship Id="rId96" Type="http://schemas.openxmlformats.org/officeDocument/2006/relationships/hyperlink" Target="ASSETS/MARINE/DMS%20149746/PC/PC-01.pdf" TargetMode="External"/><Relationship Id="rId1" Type="http://schemas.openxmlformats.org/officeDocument/2006/relationships/hyperlink" Target="ASSETS/INSPECTIONS/DMS%20147714/PC/PC-02.pdf" TargetMode="External"/><Relationship Id="rId6" Type="http://schemas.openxmlformats.org/officeDocument/2006/relationships/hyperlink" Target="ASSETS/INSPECTIONS/DMS%20147714/PC/PC-07.pdf" TargetMode="External"/><Relationship Id="rId23" Type="http://schemas.openxmlformats.org/officeDocument/2006/relationships/hyperlink" Target="ASSETS/INSPECTIONS/DMS%20147714/PC/PC-24.pdf" TargetMode="External"/><Relationship Id="rId28" Type="http://schemas.openxmlformats.org/officeDocument/2006/relationships/hyperlink" Target="ASSETS/MARINE/DMS%20148942/PC/PC-02.pdf" TargetMode="External"/><Relationship Id="rId49" Type="http://schemas.openxmlformats.org/officeDocument/2006/relationships/hyperlink" Target="ASSETS/MARINE/3082-2023-0076/RFP/RFP-01.pdf" TargetMode="External"/><Relationship Id="rId114" Type="http://schemas.openxmlformats.org/officeDocument/2006/relationships/hyperlink" Target="ASSETS/MARINE/DMS%20147906/PC/PC-11.pdf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ASSETS/INSPECTIONS/DMS%20147714/PC/PC-11.pdf" TargetMode="External"/><Relationship Id="rId31" Type="http://schemas.openxmlformats.org/officeDocument/2006/relationships/hyperlink" Target="ASSETS/MARINE/DMS%20148942/PC/PC-05.pdf" TargetMode="External"/><Relationship Id="rId44" Type="http://schemas.openxmlformats.org/officeDocument/2006/relationships/hyperlink" Target="ASSETS/MARINE/DMS%20148857-1/PC/PC-06.pdf" TargetMode="External"/><Relationship Id="rId52" Type="http://schemas.openxmlformats.org/officeDocument/2006/relationships/hyperlink" Target="ASSETS/MARINE/3082-2023-0076/RFP/RFP-04.pdf" TargetMode="External"/><Relationship Id="rId60" Type="http://schemas.openxmlformats.org/officeDocument/2006/relationships/hyperlink" Target="ASSETS/MARINE/3082-2023-0100/RFP/RFP-03.pdf" TargetMode="External"/><Relationship Id="rId65" Type="http://schemas.openxmlformats.org/officeDocument/2006/relationships/hyperlink" Target="ASSETS/MARINE/3001-2023-0572/RFP/RFP-01.pdf" TargetMode="External"/><Relationship Id="rId73" Type="http://schemas.openxmlformats.org/officeDocument/2006/relationships/hyperlink" Target="ASSETS/MARINE/3203-2024-0059/PC/PC-01.pdf" TargetMode="External"/><Relationship Id="rId78" Type="http://schemas.openxmlformats.org/officeDocument/2006/relationships/hyperlink" Target="ASSETS/INSPECTIONS/3082-2024-0024/PC/PC-03.pdf" TargetMode="External"/><Relationship Id="rId81" Type="http://schemas.openxmlformats.org/officeDocument/2006/relationships/hyperlink" Target="ASSETS/MARINE/3001-2024-0166/RFP/RFP-02.pdf" TargetMode="External"/><Relationship Id="rId86" Type="http://schemas.openxmlformats.org/officeDocument/2006/relationships/hyperlink" Target="BACKUP/ASSETS/INSPECTIONS/3001-2024-0207/PC/PC-01.pdf" TargetMode="External"/><Relationship Id="rId94" Type="http://schemas.openxmlformats.org/officeDocument/2006/relationships/hyperlink" Target="ASSETS/MARINE/DMS%20148763/PC/PC-07.pdf" TargetMode="External"/><Relationship Id="rId99" Type="http://schemas.openxmlformats.org/officeDocument/2006/relationships/hyperlink" Target="ASSETS/MARINE/3051-2023-0077/RFP/RFP-01.pdf" TargetMode="External"/><Relationship Id="rId101" Type="http://schemas.openxmlformats.org/officeDocument/2006/relationships/hyperlink" Target="ASSETS/INSPECTIONS/DMCA-01/RFP/RFP-01.pdf" TargetMode="External"/><Relationship Id="rId4" Type="http://schemas.openxmlformats.org/officeDocument/2006/relationships/hyperlink" Target="ASSETS/INSPECTIONS/DMS%20147714/PC/PC-05.pdf" TargetMode="External"/><Relationship Id="rId9" Type="http://schemas.openxmlformats.org/officeDocument/2006/relationships/hyperlink" Target="ASSETS/INSPECTIONS/DMS%20147714/PC/PC-10.pdf" TargetMode="External"/><Relationship Id="rId13" Type="http://schemas.openxmlformats.org/officeDocument/2006/relationships/hyperlink" Target="ASSETS/INSPECTIONS/DMS%20147714/PC/PC-14.pdf" TargetMode="External"/><Relationship Id="rId18" Type="http://schemas.openxmlformats.org/officeDocument/2006/relationships/hyperlink" Target="ASSETS/INSPECTIONS/DMS%20147714/PC/PC-19.pdf" TargetMode="External"/><Relationship Id="rId39" Type="http://schemas.openxmlformats.org/officeDocument/2006/relationships/hyperlink" Target="ASSETS/MARINE/DMS%20148857-1/PC/PC-01.pdf" TargetMode="External"/><Relationship Id="rId109" Type="http://schemas.openxmlformats.org/officeDocument/2006/relationships/hyperlink" Target="ASSETS/MARINE/DMS%20147906/PC/PC-06.pdf" TargetMode="External"/><Relationship Id="rId34" Type="http://schemas.openxmlformats.org/officeDocument/2006/relationships/hyperlink" Target="ASSETS/MARINE/DMS%20148942/PC/PC-08.pdf" TargetMode="External"/><Relationship Id="rId50" Type="http://schemas.openxmlformats.org/officeDocument/2006/relationships/hyperlink" Target="ASSETS/MARINE/3082-2023-0076/RFP/RFP-02.pdf" TargetMode="External"/><Relationship Id="rId55" Type="http://schemas.openxmlformats.org/officeDocument/2006/relationships/hyperlink" Target="ASSETS/MARINE/DMS%20149250/PC/PC-02.pdf" TargetMode="External"/><Relationship Id="rId76" Type="http://schemas.openxmlformats.org/officeDocument/2006/relationships/hyperlink" Target="ASSETS/INSPECTIONS/3082-2024-0024/PC/PC-01.pdf" TargetMode="External"/><Relationship Id="rId97" Type="http://schemas.openxmlformats.org/officeDocument/2006/relationships/hyperlink" Target="file:///C:\Users\Arun.Naidu\OneDrive%20-%20dubaiholding.com\Documents\Contracts\ASSETS\MARINE\DMS%20149746\PC\PC-02.pdf" TargetMode="External"/><Relationship Id="rId104" Type="http://schemas.openxmlformats.org/officeDocument/2006/relationships/hyperlink" Target="ASSETS/MARINE/DMS%20147906/PC/PC-01-Sand%20Search%20(Interim).pdf" TargetMode="External"/><Relationship Id="rId7" Type="http://schemas.openxmlformats.org/officeDocument/2006/relationships/hyperlink" Target="ASSETS/INSPECTIONS/DMS%20147714/PC/PC-08.pdf" TargetMode="External"/><Relationship Id="rId71" Type="http://schemas.openxmlformats.org/officeDocument/2006/relationships/hyperlink" Target="ASSETS/MARINE/3001-2023-0572/RFP/RFP-08.pdf" TargetMode="External"/><Relationship Id="rId92" Type="http://schemas.openxmlformats.org/officeDocument/2006/relationships/hyperlink" Target="ASSETS/MARINE/DMS%20148763/PC/PC-06.pdf" TargetMode="External"/><Relationship Id="rId2" Type="http://schemas.openxmlformats.org/officeDocument/2006/relationships/hyperlink" Target="ASSETS/INSPECTIONS/DMS%20147714/PC/PC-03.pdf" TargetMode="External"/><Relationship Id="rId29" Type="http://schemas.openxmlformats.org/officeDocument/2006/relationships/hyperlink" Target="ASSETS/MARINE/DMS%20148942/PC/PC-03.pdf" TargetMode="External"/><Relationship Id="rId24" Type="http://schemas.openxmlformats.org/officeDocument/2006/relationships/hyperlink" Target="ASSETS/INSPECTIONS/DMS%20147714/PC/PC-01.pdf" TargetMode="External"/><Relationship Id="rId40" Type="http://schemas.openxmlformats.org/officeDocument/2006/relationships/hyperlink" Target="ASSETS/MARINE/DMS%20148857-1/PC/PC-02.pdf" TargetMode="External"/><Relationship Id="rId45" Type="http://schemas.openxmlformats.org/officeDocument/2006/relationships/hyperlink" Target="ASSETS/MARINE/DMS%20148857-1/PC/PC-07.pdf" TargetMode="External"/><Relationship Id="rId66" Type="http://schemas.openxmlformats.org/officeDocument/2006/relationships/hyperlink" Target="ASSETS/MARINE/3001-2023-0572/RFP/RFP-02.pdf" TargetMode="External"/><Relationship Id="rId87" Type="http://schemas.openxmlformats.org/officeDocument/2006/relationships/hyperlink" Target="ASSETS/MARINE/DMS%20148763/PC/PC-01.pdf" TargetMode="External"/><Relationship Id="rId110" Type="http://schemas.openxmlformats.org/officeDocument/2006/relationships/hyperlink" Target="ASSETS/MARINE/DMS%20147906/PC/PC-07.pdf" TargetMode="External"/><Relationship Id="rId115" Type="http://schemas.openxmlformats.org/officeDocument/2006/relationships/hyperlink" Target="ASSETS/MARINE/DMS%20147906/PC/PC-12%20(Voided).pdf" TargetMode="External"/><Relationship Id="rId61" Type="http://schemas.openxmlformats.org/officeDocument/2006/relationships/hyperlink" Target="ASSETS/MARINE/3082-2023-0100/RFP/RFP-04.pdf" TargetMode="External"/><Relationship Id="rId82" Type="http://schemas.openxmlformats.org/officeDocument/2006/relationships/hyperlink" Target="ASSETS/MARINE/3001-2024-0166/RFP/RFP-03.pdf" TargetMode="External"/><Relationship Id="rId19" Type="http://schemas.openxmlformats.org/officeDocument/2006/relationships/hyperlink" Target="ASSETS/INSPECTIONS/DMS%20147714/PC/PC-20.pdf" TargetMode="External"/><Relationship Id="rId14" Type="http://schemas.openxmlformats.org/officeDocument/2006/relationships/hyperlink" Target="ASSETS/INSPECTIONS/DMS%20147714/PC/PC-15.pdf" TargetMode="External"/><Relationship Id="rId30" Type="http://schemas.openxmlformats.org/officeDocument/2006/relationships/hyperlink" Target="ASSETS/MARINE/DMS%20148942/PC/PC-04.pdf" TargetMode="External"/><Relationship Id="rId35" Type="http://schemas.openxmlformats.org/officeDocument/2006/relationships/hyperlink" Target="ASSETS/MARINE/DMS%20148942/PC/PC-09.pdf" TargetMode="External"/><Relationship Id="rId56" Type="http://schemas.openxmlformats.org/officeDocument/2006/relationships/hyperlink" Target="ASSETS/MARINE/DMS%20149250/PC/PC-03.pdf" TargetMode="External"/><Relationship Id="rId77" Type="http://schemas.openxmlformats.org/officeDocument/2006/relationships/hyperlink" Target="ASSETS/INSPECTIONS/3082-2024-0024/PC/PC-02.pdf" TargetMode="External"/><Relationship Id="rId100" Type="http://schemas.openxmlformats.org/officeDocument/2006/relationships/hyperlink" Target="ASSETS/MARINE/3082-2023-0099/RFP/RFP-01.pdf" TargetMode="External"/><Relationship Id="rId105" Type="http://schemas.openxmlformats.org/officeDocument/2006/relationships/hyperlink" Target="ASSETS/MARINE/DMS%20147906/PC/PC-02.pdf" TargetMode="External"/><Relationship Id="rId8" Type="http://schemas.openxmlformats.org/officeDocument/2006/relationships/hyperlink" Target="ASSETS/INSPECTIONS/DMS%20147714/PC/PC-09.pdf" TargetMode="External"/><Relationship Id="rId51" Type="http://schemas.openxmlformats.org/officeDocument/2006/relationships/hyperlink" Target="ASSETS/MARINE/3082-2023-0076/RFP/RFP-03.pdf" TargetMode="External"/><Relationship Id="rId72" Type="http://schemas.openxmlformats.org/officeDocument/2006/relationships/hyperlink" Target="ASSETS/MARINE/3001-2023-0572/RFP/RFP-07.pdf" TargetMode="External"/><Relationship Id="rId93" Type="http://schemas.openxmlformats.org/officeDocument/2006/relationships/hyperlink" Target="ASSETS/MARINE/DMS%20148763/PC/PC-08.pdf" TargetMode="External"/><Relationship Id="rId98" Type="http://schemas.openxmlformats.org/officeDocument/2006/relationships/hyperlink" Target="ASSETS/MARINE/DMS%20149746/PC/PC-03.pdf" TargetMode="External"/><Relationship Id="rId3" Type="http://schemas.openxmlformats.org/officeDocument/2006/relationships/hyperlink" Target="ASSETS/INSPECTIONS/DMS%20147714/PC/PC-04.pdf" TargetMode="External"/><Relationship Id="rId25" Type="http://schemas.openxmlformats.org/officeDocument/2006/relationships/hyperlink" Target="ASSETS/INSPECTIONS/DMS%20147714/PC/PC-25.pdf" TargetMode="External"/><Relationship Id="rId46" Type="http://schemas.openxmlformats.org/officeDocument/2006/relationships/hyperlink" Target="ASSETS/MARINE/DMS%20148857-1/PC/PC-08.pdf" TargetMode="External"/><Relationship Id="rId67" Type="http://schemas.openxmlformats.org/officeDocument/2006/relationships/hyperlink" Target="ASSETS/MARINE/3001-2023-0572/RFP/RFP-03.pdf" TargetMode="External"/><Relationship Id="rId116" Type="http://schemas.openxmlformats.org/officeDocument/2006/relationships/hyperlink" Target="ASSETS/MARINE/DMS%20147906/PC/PC-12A.pdf" TargetMode="External"/><Relationship Id="rId20" Type="http://schemas.openxmlformats.org/officeDocument/2006/relationships/hyperlink" Target="ASSETS/INSPECTIONS/DMS%20147714/PC/PC-21.pdf" TargetMode="External"/><Relationship Id="rId41" Type="http://schemas.openxmlformats.org/officeDocument/2006/relationships/hyperlink" Target="ASSETS/MARINE/DMS%20148857-1/PC/PC-03.pdf" TargetMode="External"/><Relationship Id="rId62" Type="http://schemas.openxmlformats.org/officeDocument/2006/relationships/hyperlink" Target="ASSETS/MARINE/3082-2023-0100/RFP/RFP-05.pdf" TargetMode="External"/><Relationship Id="rId83" Type="http://schemas.openxmlformats.org/officeDocument/2006/relationships/hyperlink" Target="BACKUP/ASSETS/MARINE/3001-2024-0166/RFP/RFP-04.pdf" TargetMode="External"/><Relationship Id="rId88" Type="http://schemas.openxmlformats.org/officeDocument/2006/relationships/hyperlink" Target="ASSETS/MARINE/DMS%20148763/PC/PC-02.pdf" TargetMode="External"/><Relationship Id="rId111" Type="http://schemas.openxmlformats.org/officeDocument/2006/relationships/hyperlink" Target="ASSETS/MARINE/DMS%20147906/PC/PC-08.pdf" TargetMode="External"/><Relationship Id="rId15" Type="http://schemas.openxmlformats.org/officeDocument/2006/relationships/hyperlink" Target="ASSETS/INSPECTIONS/DMS%20147714/PC/PC-16.pdf" TargetMode="External"/><Relationship Id="rId36" Type="http://schemas.openxmlformats.org/officeDocument/2006/relationships/hyperlink" Target="ASSETS/MARINE/DMS%20148942/PC/PC-10.pdf" TargetMode="External"/><Relationship Id="rId57" Type="http://schemas.openxmlformats.org/officeDocument/2006/relationships/hyperlink" Target="ASSETS/MARINE/DMS%20149250/PC/PC-04.pdf" TargetMode="External"/><Relationship Id="rId106" Type="http://schemas.openxmlformats.org/officeDocument/2006/relationships/hyperlink" Target="ASSETS/MARINE/DMS%20147906/PC/PC-03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ASSETS/MARINE/3203-2024-0059/AG/AG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C76C-7F47-47BC-8267-8B01C7AB222F}">
  <sheetPr codeName="Sheet2"/>
  <dimension ref="A1:U28"/>
  <sheetViews>
    <sheetView zoomScale="70" zoomScaleNormal="70" workbookViewId="0">
      <pane ySplit="1" topLeftCell="A2" activePane="bottomLeft" state="frozen"/>
      <selection activeCell="A6" sqref="A6"/>
      <selection pane="bottomLeft" activeCell="L3" sqref="L3"/>
    </sheetView>
  </sheetViews>
  <sheetFormatPr defaultColWidth="10.140625" defaultRowHeight="14.25"/>
  <cols>
    <col min="1" max="1" width="23.85546875" style="116" customWidth="1"/>
    <col min="2" max="2" width="27.140625" style="116" hidden="1" customWidth="1"/>
    <col min="3" max="5" width="24.85546875" style="118" hidden="1" customWidth="1"/>
    <col min="6" max="6" width="24.85546875" style="119" hidden="1" customWidth="1"/>
    <col min="7" max="7" width="33.42578125" style="120" customWidth="1"/>
    <col min="8" max="8" width="46.7109375" style="121" customWidth="1"/>
    <col min="9" max="12" width="30.140625" style="122" customWidth="1"/>
    <col min="13" max="13" width="21.42578125" style="119" customWidth="1"/>
    <col min="14" max="14" width="23" style="123" customWidth="1"/>
    <col min="15" max="16" width="21.7109375" style="18" customWidth="1"/>
    <col min="17" max="17" width="22.85546875" style="18" customWidth="1"/>
    <col min="18" max="18" width="19.42578125" style="124" customWidth="1"/>
    <col min="19" max="19" width="22.85546875" style="18" customWidth="1"/>
    <col min="20" max="20" width="30.42578125" style="18" customWidth="1"/>
    <col min="21" max="21" width="29.140625" style="119" customWidth="1"/>
    <col min="22" max="16384" width="10.140625" style="116"/>
  </cols>
  <sheetData>
    <row r="1" spans="1:21" s="39" customFormat="1" ht="44.25" customHeight="1" thickBot="1">
      <c r="A1" s="150" t="s">
        <v>386</v>
      </c>
      <c r="B1" s="151" t="s">
        <v>247</v>
      </c>
      <c r="C1" s="152" t="s">
        <v>352</v>
      </c>
      <c r="D1" s="152" t="s">
        <v>250</v>
      </c>
      <c r="E1" s="152" t="s">
        <v>353</v>
      </c>
      <c r="F1" s="151" t="s">
        <v>354</v>
      </c>
      <c r="G1" s="151" t="s">
        <v>355</v>
      </c>
      <c r="H1" s="151" t="s">
        <v>356</v>
      </c>
      <c r="I1" s="153" t="s">
        <v>357</v>
      </c>
      <c r="J1" s="153" t="s">
        <v>358</v>
      </c>
      <c r="K1" s="153" t="s">
        <v>359</v>
      </c>
      <c r="L1" s="153" t="s">
        <v>360</v>
      </c>
      <c r="M1" s="151" t="s">
        <v>361</v>
      </c>
      <c r="N1" s="154" t="s">
        <v>368</v>
      </c>
      <c r="O1" s="155" t="s">
        <v>362</v>
      </c>
      <c r="P1" s="156" t="s">
        <v>363</v>
      </c>
      <c r="Q1" s="156" t="s">
        <v>364</v>
      </c>
      <c r="R1" s="156" t="s">
        <v>365</v>
      </c>
      <c r="S1" s="156" t="s">
        <v>366</v>
      </c>
      <c r="T1" s="156" t="s">
        <v>367</v>
      </c>
      <c r="U1" s="157" t="s">
        <v>267</v>
      </c>
    </row>
    <row r="2" spans="1:21" s="64" customFormat="1" ht="78" customHeight="1">
      <c r="A2" s="170" t="s">
        <v>387</v>
      </c>
      <c r="B2" s="130" t="s">
        <v>81</v>
      </c>
      <c r="C2" s="131" t="s">
        <v>281</v>
      </c>
      <c r="D2" s="131" t="s">
        <v>281</v>
      </c>
      <c r="E2" s="131" t="s">
        <v>282</v>
      </c>
      <c r="F2" s="132" t="s">
        <v>283</v>
      </c>
      <c r="G2" s="132" t="s">
        <v>2</v>
      </c>
      <c r="H2" s="133" t="s">
        <v>29</v>
      </c>
      <c r="I2" s="134">
        <v>44370</v>
      </c>
      <c r="J2" s="134">
        <v>44378</v>
      </c>
      <c r="K2" s="134">
        <v>45473</v>
      </c>
      <c r="L2" s="134">
        <f>IF(K2="","",K2)</f>
        <v>45473</v>
      </c>
      <c r="M2" s="135" t="s">
        <v>284</v>
      </c>
      <c r="N2" s="136" t="s">
        <v>53</v>
      </c>
      <c r="O2" s="137">
        <v>3081439</v>
      </c>
      <c r="P2" s="138">
        <v>0</v>
      </c>
      <c r="Q2" s="139">
        <f t="shared" ref="Q2:Q28" si="0">SUM(O2:P2)</f>
        <v>3081439</v>
      </c>
      <c r="R2" s="140" t="s">
        <v>285</v>
      </c>
      <c r="S2" s="139">
        <f t="shared" ref="S2:S28" si="1">IF(Q2="","",IF(R2="YES",Q2*5%,0))</f>
        <v>154071.95000000001</v>
      </c>
      <c r="T2" s="141">
        <f t="shared" ref="T2:T28" si="2">Q2+S2</f>
        <v>3235510.95</v>
      </c>
      <c r="U2" s="142" t="s">
        <v>57</v>
      </c>
    </row>
    <row r="3" spans="1:21" s="64" customFormat="1" ht="78" customHeight="1">
      <c r="A3" s="171" t="s">
        <v>388</v>
      </c>
      <c r="B3" s="41" t="s">
        <v>82</v>
      </c>
      <c r="C3" s="43" t="s">
        <v>281</v>
      </c>
      <c r="D3" s="43" t="s">
        <v>291</v>
      </c>
      <c r="E3" s="43" t="s">
        <v>292</v>
      </c>
      <c r="F3" s="44" t="s">
        <v>293</v>
      </c>
      <c r="G3" s="43" t="s">
        <v>3</v>
      </c>
      <c r="H3" s="46" t="s">
        <v>30</v>
      </c>
      <c r="I3" s="47">
        <v>44810</v>
      </c>
      <c r="J3" s="47">
        <v>44819</v>
      </c>
      <c r="K3" s="47">
        <v>45198</v>
      </c>
      <c r="L3" s="47">
        <v>45291</v>
      </c>
      <c r="M3" s="48" t="s">
        <v>284</v>
      </c>
      <c r="N3" s="49" t="s">
        <v>294</v>
      </c>
      <c r="O3" s="50">
        <v>116726996.19</v>
      </c>
      <c r="P3" s="8">
        <v>119284.72</v>
      </c>
      <c r="Q3" s="8">
        <f t="shared" si="0"/>
        <v>116846280.91</v>
      </c>
      <c r="R3" s="52" t="s">
        <v>285</v>
      </c>
      <c r="S3" s="8">
        <f t="shared" si="1"/>
        <v>5842314.0455</v>
      </c>
      <c r="T3" s="9">
        <f t="shared" si="2"/>
        <v>122688594.95549999</v>
      </c>
      <c r="U3" s="53" t="s">
        <v>57</v>
      </c>
    </row>
    <row r="4" spans="1:21" s="64" customFormat="1" ht="78" customHeight="1">
      <c r="A4" s="171" t="s">
        <v>389</v>
      </c>
      <c r="B4" s="41" t="s">
        <v>82</v>
      </c>
      <c r="C4" s="43" t="s">
        <v>281</v>
      </c>
      <c r="D4" s="43" t="s">
        <v>291</v>
      </c>
      <c r="E4" s="43" t="s">
        <v>292</v>
      </c>
      <c r="F4" s="44" t="s">
        <v>304</v>
      </c>
      <c r="G4" s="43" t="s">
        <v>4</v>
      </c>
      <c r="H4" s="46" t="s">
        <v>31</v>
      </c>
      <c r="I4" s="47">
        <v>44851</v>
      </c>
      <c r="J4" s="47">
        <v>45550</v>
      </c>
      <c r="K4" s="47">
        <v>45228</v>
      </c>
      <c r="L4" s="47">
        <v>45291</v>
      </c>
      <c r="M4" s="48" t="s">
        <v>305</v>
      </c>
      <c r="N4" s="49" t="s">
        <v>53</v>
      </c>
      <c r="O4" s="50">
        <v>2026426</v>
      </c>
      <c r="P4" s="8">
        <v>0</v>
      </c>
      <c r="Q4" s="8">
        <f t="shared" si="0"/>
        <v>2026426</v>
      </c>
      <c r="R4" s="52" t="s">
        <v>285</v>
      </c>
      <c r="S4" s="8">
        <f t="shared" si="1"/>
        <v>101321.3</v>
      </c>
      <c r="T4" s="9">
        <f t="shared" si="2"/>
        <v>2127747.2999999998</v>
      </c>
      <c r="U4" s="53" t="s">
        <v>306</v>
      </c>
    </row>
    <row r="5" spans="1:21" s="64" customFormat="1" ht="78" customHeight="1">
      <c r="A5" s="171" t="s">
        <v>390</v>
      </c>
      <c r="B5" s="41" t="s">
        <v>81</v>
      </c>
      <c r="C5" s="43" t="s">
        <v>281</v>
      </c>
      <c r="D5" s="43" t="s">
        <v>310</v>
      </c>
      <c r="E5" s="43" t="s">
        <v>311</v>
      </c>
      <c r="F5" s="44" t="s">
        <v>312</v>
      </c>
      <c r="G5" s="43" t="s">
        <v>5</v>
      </c>
      <c r="H5" s="46" t="s">
        <v>32</v>
      </c>
      <c r="I5" s="47">
        <v>44888</v>
      </c>
      <c r="J5" s="47">
        <v>44900</v>
      </c>
      <c r="K5" s="47">
        <v>45234</v>
      </c>
      <c r="L5" s="47">
        <v>45347</v>
      </c>
      <c r="M5" s="48" t="s">
        <v>284</v>
      </c>
      <c r="N5" s="49" t="s">
        <v>54</v>
      </c>
      <c r="O5" s="50">
        <v>2650000</v>
      </c>
      <c r="P5" s="8">
        <v>1180482</v>
      </c>
      <c r="Q5" s="8">
        <f t="shared" si="0"/>
        <v>3830482</v>
      </c>
      <c r="R5" s="52" t="s">
        <v>285</v>
      </c>
      <c r="S5" s="8">
        <f t="shared" si="1"/>
        <v>191524.1</v>
      </c>
      <c r="T5" s="9">
        <f t="shared" si="2"/>
        <v>4022006.1</v>
      </c>
      <c r="U5" s="53" t="s">
        <v>313</v>
      </c>
    </row>
    <row r="6" spans="1:21" s="64" customFormat="1" ht="78" customHeight="1">
      <c r="A6" s="171" t="s">
        <v>391</v>
      </c>
      <c r="B6" s="41" t="s">
        <v>82</v>
      </c>
      <c r="C6" s="43" t="s">
        <v>281</v>
      </c>
      <c r="D6" s="43" t="s">
        <v>310</v>
      </c>
      <c r="E6" s="43" t="s">
        <v>311</v>
      </c>
      <c r="F6" s="44" t="s">
        <v>314</v>
      </c>
      <c r="G6" s="43" t="s">
        <v>6</v>
      </c>
      <c r="H6" s="46" t="s">
        <v>33</v>
      </c>
      <c r="I6" s="47">
        <v>45079</v>
      </c>
      <c r="J6" s="47">
        <v>44974</v>
      </c>
      <c r="K6" s="47">
        <v>45270</v>
      </c>
      <c r="L6" s="47">
        <f>IF(K6="","",K6)</f>
        <v>45270</v>
      </c>
      <c r="M6" s="48" t="s">
        <v>305</v>
      </c>
      <c r="N6" s="49" t="s">
        <v>55</v>
      </c>
      <c r="O6" s="50">
        <v>2203598</v>
      </c>
      <c r="P6" s="8">
        <v>673211</v>
      </c>
      <c r="Q6" s="8">
        <f t="shared" si="0"/>
        <v>2876809</v>
      </c>
      <c r="R6" s="52" t="s">
        <v>285</v>
      </c>
      <c r="S6" s="8">
        <f t="shared" si="1"/>
        <v>143840.45000000001</v>
      </c>
      <c r="T6" s="9">
        <f t="shared" si="2"/>
        <v>3020649.45</v>
      </c>
      <c r="U6" s="53" t="s">
        <v>57</v>
      </c>
    </row>
    <row r="7" spans="1:21" s="64" customFormat="1" ht="78" customHeight="1">
      <c r="A7" s="171" t="s">
        <v>392</v>
      </c>
      <c r="B7" s="41" t="s">
        <v>82</v>
      </c>
      <c r="C7" s="43" t="s">
        <v>281</v>
      </c>
      <c r="D7" s="43" t="s">
        <v>310</v>
      </c>
      <c r="E7" s="43" t="s">
        <v>311</v>
      </c>
      <c r="F7" s="44" t="s">
        <v>317</v>
      </c>
      <c r="G7" s="43" t="s">
        <v>7</v>
      </c>
      <c r="H7" s="46" t="s">
        <v>34</v>
      </c>
      <c r="I7" s="47">
        <v>45120</v>
      </c>
      <c r="J7" s="47">
        <v>45078</v>
      </c>
      <c r="K7" s="47">
        <v>45443</v>
      </c>
      <c r="L7" s="47">
        <f>IF(K7="","",K7)</f>
        <v>45443</v>
      </c>
      <c r="M7" s="48" t="s">
        <v>284</v>
      </c>
      <c r="N7" s="49" t="s">
        <v>56</v>
      </c>
      <c r="O7" s="50">
        <v>10050</v>
      </c>
      <c r="P7" s="8">
        <v>0</v>
      </c>
      <c r="Q7" s="8">
        <f t="shared" si="0"/>
        <v>10050</v>
      </c>
      <c r="R7" s="52" t="s">
        <v>285</v>
      </c>
      <c r="S7" s="8">
        <f t="shared" si="1"/>
        <v>502.5</v>
      </c>
      <c r="T7" s="9">
        <f t="shared" si="2"/>
        <v>10552.5</v>
      </c>
      <c r="U7" s="53" t="s">
        <v>57</v>
      </c>
    </row>
    <row r="8" spans="1:21" s="64" customFormat="1" ht="78" customHeight="1">
      <c r="A8" s="171" t="s">
        <v>393</v>
      </c>
      <c r="B8" s="41" t="s">
        <v>82</v>
      </c>
      <c r="C8" s="43" t="s">
        <v>281</v>
      </c>
      <c r="D8" s="43" t="s">
        <v>281</v>
      </c>
      <c r="E8" s="43" t="s">
        <v>282</v>
      </c>
      <c r="F8" s="44" t="s">
        <v>318</v>
      </c>
      <c r="G8" s="43" t="s">
        <v>8</v>
      </c>
      <c r="H8" s="46" t="s">
        <v>35</v>
      </c>
      <c r="I8" s="47">
        <v>45127</v>
      </c>
      <c r="J8" s="47">
        <v>45127</v>
      </c>
      <c r="K8" s="47">
        <v>45279</v>
      </c>
      <c r="L8" s="47">
        <f>IF(K8="","",K8)</f>
        <v>45279</v>
      </c>
      <c r="M8" s="48" t="s">
        <v>305</v>
      </c>
      <c r="N8" s="49" t="s">
        <v>54</v>
      </c>
      <c r="O8" s="50">
        <v>30000</v>
      </c>
      <c r="P8" s="8">
        <v>0</v>
      </c>
      <c r="Q8" s="8">
        <f t="shared" si="0"/>
        <v>30000</v>
      </c>
      <c r="R8" s="52" t="s">
        <v>319</v>
      </c>
      <c r="S8" s="8">
        <f t="shared" si="1"/>
        <v>0</v>
      </c>
      <c r="T8" s="9">
        <f t="shared" si="2"/>
        <v>30000</v>
      </c>
      <c r="U8" s="53" t="s">
        <v>320</v>
      </c>
    </row>
    <row r="9" spans="1:21" s="64" customFormat="1" ht="78" customHeight="1">
      <c r="A9" s="171" t="s">
        <v>394</v>
      </c>
      <c r="B9" s="41" t="s">
        <v>82</v>
      </c>
      <c r="C9" s="43" t="s">
        <v>281</v>
      </c>
      <c r="D9" s="43" t="s">
        <v>321</v>
      </c>
      <c r="E9" s="43" t="s">
        <v>322</v>
      </c>
      <c r="F9" s="44" t="s">
        <v>323</v>
      </c>
      <c r="G9" s="43" t="s">
        <v>9</v>
      </c>
      <c r="H9" s="46" t="s">
        <v>36</v>
      </c>
      <c r="I9" s="47">
        <v>45169</v>
      </c>
      <c r="J9" s="47">
        <v>45169</v>
      </c>
      <c r="K9" s="47">
        <v>45458</v>
      </c>
      <c r="L9" s="47">
        <f>IF(K9="","",K9)</f>
        <v>45458</v>
      </c>
      <c r="M9" s="48" t="s">
        <v>305</v>
      </c>
      <c r="N9" s="49" t="s">
        <v>55</v>
      </c>
      <c r="O9" s="50">
        <v>1890100</v>
      </c>
      <c r="P9" s="8">
        <v>0</v>
      </c>
      <c r="Q9" s="8">
        <f t="shared" si="0"/>
        <v>1890100</v>
      </c>
      <c r="R9" s="52" t="s">
        <v>285</v>
      </c>
      <c r="S9" s="8">
        <f t="shared" si="1"/>
        <v>94505</v>
      </c>
      <c r="T9" s="9">
        <f t="shared" si="2"/>
        <v>1984605</v>
      </c>
      <c r="U9" s="53" t="s">
        <v>57</v>
      </c>
    </row>
    <row r="10" spans="1:21" s="64" customFormat="1" ht="78" customHeight="1">
      <c r="A10" s="171" t="s">
        <v>395</v>
      </c>
      <c r="B10" s="41" t="s">
        <v>82</v>
      </c>
      <c r="C10" s="43" t="s">
        <v>281</v>
      </c>
      <c r="D10" s="43" t="s">
        <v>310</v>
      </c>
      <c r="E10" s="43" t="s">
        <v>311</v>
      </c>
      <c r="F10" s="44" t="s">
        <v>317</v>
      </c>
      <c r="G10" s="43" t="s">
        <v>10</v>
      </c>
      <c r="H10" s="46" t="s">
        <v>34</v>
      </c>
      <c r="I10" s="47">
        <v>45180</v>
      </c>
      <c r="J10" s="47">
        <v>45180</v>
      </c>
      <c r="K10" s="47" t="s">
        <v>57</v>
      </c>
      <c r="L10" s="47" t="str">
        <f>IF(K10="","",K10)</f>
        <v>-</v>
      </c>
      <c r="M10" s="48" t="s">
        <v>284</v>
      </c>
      <c r="N10" s="49" t="s">
        <v>56</v>
      </c>
      <c r="O10" s="50">
        <v>20160</v>
      </c>
      <c r="P10" s="8">
        <v>0</v>
      </c>
      <c r="Q10" s="8">
        <f t="shared" si="0"/>
        <v>20160</v>
      </c>
      <c r="R10" s="52" t="s">
        <v>285</v>
      </c>
      <c r="S10" s="8">
        <f t="shared" si="1"/>
        <v>1008</v>
      </c>
      <c r="T10" s="9">
        <f t="shared" si="2"/>
        <v>21168</v>
      </c>
      <c r="U10" s="53" t="s">
        <v>57</v>
      </c>
    </row>
    <row r="11" spans="1:21" s="64" customFormat="1" ht="78" customHeight="1">
      <c r="A11" s="171" t="s">
        <v>396</v>
      </c>
      <c r="B11" s="41" t="s">
        <v>82</v>
      </c>
      <c r="C11" s="43" t="s">
        <v>281</v>
      </c>
      <c r="D11" s="43" t="s">
        <v>310</v>
      </c>
      <c r="E11" s="43" t="s">
        <v>311</v>
      </c>
      <c r="F11" s="44" t="s">
        <v>317</v>
      </c>
      <c r="G11" s="43" t="s">
        <v>24</v>
      </c>
      <c r="H11" s="46" t="s">
        <v>48</v>
      </c>
      <c r="I11" s="47">
        <v>45180</v>
      </c>
      <c r="J11" s="47">
        <v>45180</v>
      </c>
      <c r="K11" s="47" t="s">
        <v>57</v>
      </c>
      <c r="L11" s="47" t="s">
        <v>57</v>
      </c>
      <c r="M11" s="48" t="s">
        <v>284</v>
      </c>
      <c r="N11" s="49" t="s">
        <v>54</v>
      </c>
      <c r="O11" s="50">
        <v>55450</v>
      </c>
      <c r="P11" s="8">
        <v>0</v>
      </c>
      <c r="Q11" s="8">
        <f t="shared" si="0"/>
        <v>55450</v>
      </c>
      <c r="R11" s="52" t="s">
        <v>285</v>
      </c>
      <c r="S11" s="8">
        <f t="shared" si="1"/>
        <v>2772.5</v>
      </c>
      <c r="T11" s="9">
        <f t="shared" si="2"/>
        <v>58222.5</v>
      </c>
      <c r="U11" s="53" t="s">
        <v>57</v>
      </c>
    </row>
    <row r="12" spans="1:21" s="64" customFormat="1" ht="78" customHeight="1">
      <c r="A12" s="171" t="s">
        <v>397</v>
      </c>
      <c r="B12" s="41" t="s">
        <v>82</v>
      </c>
      <c r="C12" s="43" t="s">
        <v>281</v>
      </c>
      <c r="D12" s="43" t="s">
        <v>325</v>
      </c>
      <c r="E12" s="43" t="s">
        <v>326</v>
      </c>
      <c r="F12" s="44" t="s">
        <v>327</v>
      </c>
      <c r="G12" s="43" t="s">
        <v>11</v>
      </c>
      <c r="H12" s="46" t="s">
        <v>36</v>
      </c>
      <c r="I12" s="47">
        <v>45253</v>
      </c>
      <c r="J12" s="47" t="s">
        <v>57</v>
      </c>
      <c r="K12" s="47" t="s">
        <v>57</v>
      </c>
      <c r="L12" s="47" t="str">
        <f>IF(K12="","",K12)</f>
        <v>-</v>
      </c>
      <c r="M12" s="48" t="s">
        <v>305</v>
      </c>
      <c r="N12" s="49" t="s">
        <v>55</v>
      </c>
      <c r="O12" s="50">
        <v>821600</v>
      </c>
      <c r="P12" s="8">
        <v>0</v>
      </c>
      <c r="Q12" s="8">
        <f t="shared" si="0"/>
        <v>821600</v>
      </c>
      <c r="R12" s="52" t="s">
        <v>285</v>
      </c>
      <c r="S12" s="8">
        <f t="shared" si="1"/>
        <v>41080</v>
      </c>
      <c r="T12" s="9">
        <f t="shared" si="2"/>
        <v>862680</v>
      </c>
      <c r="U12" s="53" t="s">
        <v>57</v>
      </c>
    </row>
    <row r="13" spans="1:21" s="64" customFormat="1" ht="78" customHeight="1">
      <c r="A13" s="171" t="s">
        <v>398</v>
      </c>
      <c r="B13" s="41" t="s">
        <v>82</v>
      </c>
      <c r="C13" s="43" t="s">
        <v>281</v>
      </c>
      <c r="D13" s="43" t="s">
        <v>340</v>
      </c>
      <c r="E13" s="43" t="s">
        <v>341</v>
      </c>
      <c r="F13" s="44" t="s">
        <v>317</v>
      </c>
      <c r="G13" s="43" t="s">
        <v>23</v>
      </c>
      <c r="H13" s="46" t="s">
        <v>34</v>
      </c>
      <c r="I13" s="47">
        <v>45275</v>
      </c>
      <c r="J13" s="47">
        <v>45275</v>
      </c>
      <c r="K13" s="47" t="s">
        <v>57</v>
      </c>
      <c r="L13" s="47" t="s">
        <v>57</v>
      </c>
      <c r="M13" s="48" t="s">
        <v>284</v>
      </c>
      <c r="N13" s="49" t="s">
        <v>54</v>
      </c>
      <c r="O13" s="50">
        <v>28350</v>
      </c>
      <c r="P13" s="8">
        <v>0</v>
      </c>
      <c r="Q13" s="8">
        <f t="shared" si="0"/>
        <v>28350</v>
      </c>
      <c r="R13" s="52" t="s">
        <v>285</v>
      </c>
      <c r="S13" s="8">
        <f t="shared" si="1"/>
        <v>1417.5</v>
      </c>
      <c r="T13" s="9">
        <f t="shared" si="2"/>
        <v>29767.5</v>
      </c>
      <c r="U13" s="53" t="s">
        <v>57</v>
      </c>
    </row>
    <row r="14" spans="1:21" s="64" customFormat="1" ht="78" customHeight="1">
      <c r="A14" s="171" t="s">
        <v>399</v>
      </c>
      <c r="B14" s="41" t="s">
        <v>82</v>
      </c>
      <c r="C14" s="43" t="s">
        <v>281</v>
      </c>
      <c r="D14" s="43" t="s">
        <v>281</v>
      </c>
      <c r="E14" s="43" t="s">
        <v>282</v>
      </c>
      <c r="F14" s="44" t="s">
        <v>318</v>
      </c>
      <c r="G14" s="43" t="s">
        <v>12</v>
      </c>
      <c r="H14" s="46" t="s">
        <v>37</v>
      </c>
      <c r="I14" s="47">
        <v>45280</v>
      </c>
      <c r="J14" s="47">
        <v>45280</v>
      </c>
      <c r="K14" s="47">
        <v>46010</v>
      </c>
      <c r="L14" s="47">
        <f>IF(K14="","",K14)</f>
        <v>46010</v>
      </c>
      <c r="M14" s="48" t="s">
        <v>305</v>
      </c>
      <c r="N14" s="49" t="s">
        <v>55</v>
      </c>
      <c r="O14" s="50">
        <v>154600</v>
      </c>
      <c r="P14" s="8">
        <v>0</v>
      </c>
      <c r="Q14" s="8">
        <f t="shared" si="0"/>
        <v>154600</v>
      </c>
      <c r="R14" s="52" t="s">
        <v>285</v>
      </c>
      <c r="S14" s="8">
        <f t="shared" si="1"/>
        <v>7730</v>
      </c>
      <c r="T14" s="9">
        <f t="shared" si="2"/>
        <v>162330</v>
      </c>
      <c r="U14" s="53" t="s">
        <v>57</v>
      </c>
    </row>
    <row r="15" spans="1:21" s="64" customFormat="1" ht="78" customHeight="1">
      <c r="A15" s="171" t="s">
        <v>400</v>
      </c>
      <c r="B15" s="41" t="s">
        <v>82</v>
      </c>
      <c r="C15" s="43" t="s">
        <v>339</v>
      </c>
      <c r="D15" s="43" t="s">
        <v>340</v>
      </c>
      <c r="E15" s="43" t="s">
        <v>341</v>
      </c>
      <c r="F15" s="44" t="s">
        <v>304</v>
      </c>
      <c r="G15" s="43" t="s">
        <v>25</v>
      </c>
      <c r="H15" s="46" t="s">
        <v>49</v>
      </c>
      <c r="I15" s="47">
        <v>45320</v>
      </c>
      <c r="J15" s="47">
        <v>45320</v>
      </c>
      <c r="K15" s="47">
        <v>46415</v>
      </c>
      <c r="L15" s="47">
        <v>46395</v>
      </c>
      <c r="M15" s="48" t="s">
        <v>305</v>
      </c>
      <c r="N15" s="49" t="s">
        <v>55</v>
      </c>
      <c r="O15" s="50">
        <v>0</v>
      </c>
      <c r="P15" s="8">
        <v>0</v>
      </c>
      <c r="Q15" s="8">
        <f t="shared" si="0"/>
        <v>0</v>
      </c>
      <c r="R15" s="52" t="s">
        <v>285</v>
      </c>
      <c r="S15" s="8">
        <f t="shared" si="1"/>
        <v>0</v>
      </c>
      <c r="T15" s="9">
        <f t="shared" si="2"/>
        <v>0</v>
      </c>
      <c r="U15" s="53" t="s">
        <v>57</v>
      </c>
    </row>
    <row r="16" spans="1:21" s="64" customFormat="1" ht="78" customHeight="1">
      <c r="A16" s="171" t="s">
        <v>401</v>
      </c>
      <c r="B16" s="41" t="s">
        <v>82</v>
      </c>
      <c r="C16" s="43" t="s">
        <v>281</v>
      </c>
      <c r="D16" s="43" t="s">
        <v>321</v>
      </c>
      <c r="E16" s="43" t="s">
        <v>344</v>
      </c>
      <c r="F16" s="44" t="s">
        <v>345</v>
      </c>
      <c r="G16" s="43" t="s">
        <v>21</v>
      </c>
      <c r="H16" s="46" t="s">
        <v>46</v>
      </c>
      <c r="I16" s="47">
        <v>45329</v>
      </c>
      <c r="J16" s="47">
        <v>45328</v>
      </c>
      <c r="K16" s="47">
        <v>45351</v>
      </c>
      <c r="L16" s="47">
        <f t="shared" ref="L16:L24" si="3">IF(K16="","",K16)</f>
        <v>45351</v>
      </c>
      <c r="M16" s="48" t="s">
        <v>284</v>
      </c>
      <c r="N16" s="49" t="s">
        <v>54</v>
      </c>
      <c r="O16" s="50">
        <v>794178</v>
      </c>
      <c r="P16" s="8">
        <v>0</v>
      </c>
      <c r="Q16" s="8">
        <f t="shared" si="0"/>
        <v>794178</v>
      </c>
      <c r="R16" s="52" t="s">
        <v>285</v>
      </c>
      <c r="S16" s="8">
        <f t="shared" si="1"/>
        <v>39708.9</v>
      </c>
      <c r="T16" s="9">
        <f t="shared" si="2"/>
        <v>833886.9</v>
      </c>
      <c r="U16" s="53" t="s">
        <v>57</v>
      </c>
    </row>
    <row r="17" spans="1:21" s="64" customFormat="1" ht="78" customHeight="1">
      <c r="A17" s="171" t="s">
        <v>402</v>
      </c>
      <c r="B17" s="41" t="s">
        <v>81</v>
      </c>
      <c r="C17" s="43" t="s">
        <v>281</v>
      </c>
      <c r="D17" s="43" t="s">
        <v>281</v>
      </c>
      <c r="E17" s="43" t="s">
        <v>282</v>
      </c>
      <c r="F17" s="44" t="s">
        <v>343</v>
      </c>
      <c r="G17" s="43" t="s">
        <v>20</v>
      </c>
      <c r="H17" s="46" t="s">
        <v>45</v>
      </c>
      <c r="I17" s="47">
        <v>45337</v>
      </c>
      <c r="J17" s="47">
        <v>45337</v>
      </c>
      <c r="K17" s="47">
        <v>45365</v>
      </c>
      <c r="L17" s="47">
        <f t="shared" si="3"/>
        <v>45365</v>
      </c>
      <c r="M17" s="48" t="s">
        <v>337</v>
      </c>
      <c r="N17" s="49" t="s">
        <v>54</v>
      </c>
      <c r="O17" s="50">
        <v>662142</v>
      </c>
      <c r="P17" s="8">
        <v>0</v>
      </c>
      <c r="Q17" s="8">
        <f t="shared" si="0"/>
        <v>662142</v>
      </c>
      <c r="R17" s="52" t="s">
        <v>285</v>
      </c>
      <c r="S17" s="8">
        <f t="shared" si="1"/>
        <v>33107.1</v>
      </c>
      <c r="T17" s="9">
        <f t="shared" si="2"/>
        <v>695249.1</v>
      </c>
      <c r="U17" s="53" t="s">
        <v>57</v>
      </c>
    </row>
    <row r="18" spans="1:21" s="64" customFormat="1" ht="78" customHeight="1">
      <c r="A18" s="171" t="s">
        <v>403</v>
      </c>
      <c r="B18" s="41" t="s">
        <v>82</v>
      </c>
      <c r="C18" s="43" t="s">
        <v>281</v>
      </c>
      <c r="D18" s="43" t="s">
        <v>291</v>
      </c>
      <c r="E18" s="43" t="s">
        <v>292</v>
      </c>
      <c r="F18" s="44" t="s">
        <v>330</v>
      </c>
      <c r="G18" s="43" t="s">
        <v>13</v>
      </c>
      <c r="H18" s="46" t="s">
        <v>38</v>
      </c>
      <c r="I18" s="47">
        <v>45343</v>
      </c>
      <c r="J18" s="47">
        <v>45352</v>
      </c>
      <c r="K18" s="47">
        <v>46446</v>
      </c>
      <c r="L18" s="47">
        <f t="shared" si="3"/>
        <v>46446</v>
      </c>
      <c r="M18" s="48" t="s">
        <v>284</v>
      </c>
      <c r="N18" s="49" t="s">
        <v>55</v>
      </c>
      <c r="O18" s="50">
        <v>8850000</v>
      </c>
      <c r="P18" s="8">
        <v>0</v>
      </c>
      <c r="Q18" s="8">
        <f t="shared" si="0"/>
        <v>8850000</v>
      </c>
      <c r="R18" s="52" t="s">
        <v>285</v>
      </c>
      <c r="S18" s="8">
        <f t="shared" si="1"/>
        <v>442500</v>
      </c>
      <c r="T18" s="9">
        <f t="shared" si="2"/>
        <v>9292500</v>
      </c>
      <c r="U18" s="53" t="s">
        <v>57</v>
      </c>
    </row>
    <row r="19" spans="1:21" s="64" customFormat="1" ht="78" customHeight="1">
      <c r="A19" s="171" t="s">
        <v>404</v>
      </c>
      <c r="B19" s="41" t="s">
        <v>81</v>
      </c>
      <c r="C19" s="43" t="s">
        <v>281</v>
      </c>
      <c r="D19" s="43" t="s">
        <v>310</v>
      </c>
      <c r="E19" s="43" t="s">
        <v>311</v>
      </c>
      <c r="F19" s="44" t="s">
        <v>331</v>
      </c>
      <c r="G19" s="43" t="s">
        <v>14</v>
      </c>
      <c r="H19" s="46" t="s">
        <v>39</v>
      </c>
      <c r="I19" s="47">
        <v>45344</v>
      </c>
      <c r="J19" s="47">
        <v>45383</v>
      </c>
      <c r="K19" s="47">
        <v>46477</v>
      </c>
      <c r="L19" s="47">
        <f t="shared" si="3"/>
        <v>46477</v>
      </c>
      <c r="M19" s="48" t="s">
        <v>284</v>
      </c>
      <c r="N19" s="49" t="s">
        <v>55</v>
      </c>
      <c r="O19" s="50">
        <v>1611872.2</v>
      </c>
      <c r="P19" s="8">
        <v>0</v>
      </c>
      <c r="Q19" s="8">
        <f t="shared" si="0"/>
        <v>1611872.2</v>
      </c>
      <c r="R19" s="52" t="s">
        <v>285</v>
      </c>
      <c r="S19" s="8">
        <f t="shared" si="1"/>
        <v>80593.61</v>
      </c>
      <c r="T19" s="9">
        <f t="shared" si="2"/>
        <v>1692465.81</v>
      </c>
      <c r="U19" s="53" t="s">
        <v>57</v>
      </c>
    </row>
    <row r="20" spans="1:21" s="64" customFormat="1" ht="78" customHeight="1">
      <c r="A20" s="171" t="s">
        <v>405</v>
      </c>
      <c r="B20" s="41" t="s">
        <v>82</v>
      </c>
      <c r="C20" s="43" t="s">
        <v>281</v>
      </c>
      <c r="D20" s="43" t="s">
        <v>281</v>
      </c>
      <c r="E20" s="43" t="s">
        <v>282</v>
      </c>
      <c r="F20" s="44" t="s">
        <v>332</v>
      </c>
      <c r="G20" s="43" t="s">
        <v>15</v>
      </c>
      <c r="H20" s="46" t="s">
        <v>40</v>
      </c>
      <c r="I20" s="47">
        <v>45355</v>
      </c>
      <c r="J20" s="47">
        <v>45356</v>
      </c>
      <c r="K20" s="47">
        <v>46450</v>
      </c>
      <c r="L20" s="47">
        <f t="shared" si="3"/>
        <v>46450</v>
      </c>
      <c r="M20" s="48" t="s">
        <v>284</v>
      </c>
      <c r="N20" s="49" t="s">
        <v>55</v>
      </c>
      <c r="O20" s="50">
        <v>179340</v>
      </c>
      <c r="P20" s="8">
        <v>0</v>
      </c>
      <c r="Q20" s="8">
        <f t="shared" si="0"/>
        <v>179340</v>
      </c>
      <c r="R20" s="52" t="s">
        <v>285</v>
      </c>
      <c r="S20" s="8">
        <f t="shared" si="1"/>
        <v>8967</v>
      </c>
      <c r="T20" s="9">
        <f t="shared" si="2"/>
        <v>188307</v>
      </c>
      <c r="U20" s="53" t="s">
        <v>57</v>
      </c>
    </row>
    <row r="21" spans="1:21" s="64" customFormat="1" ht="78" customHeight="1">
      <c r="A21" s="171" t="s">
        <v>406</v>
      </c>
      <c r="B21" s="41" t="s">
        <v>82</v>
      </c>
      <c r="C21" s="43" t="s">
        <v>281</v>
      </c>
      <c r="D21" s="43" t="s">
        <v>310</v>
      </c>
      <c r="E21" s="43" t="s">
        <v>311</v>
      </c>
      <c r="F21" s="44" t="s">
        <v>327</v>
      </c>
      <c r="G21" s="43" t="s">
        <v>16</v>
      </c>
      <c r="H21" s="46" t="s">
        <v>41</v>
      </c>
      <c r="I21" s="47">
        <v>45357</v>
      </c>
      <c r="J21" s="47">
        <v>45357</v>
      </c>
      <c r="K21" s="47">
        <f>J21+77-1</f>
        <v>45433</v>
      </c>
      <c r="L21" s="47">
        <f t="shared" si="3"/>
        <v>45433</v>
      </c>
      <c r="M21" s="48" t="s">
        <v>305</v>
      </c>
      <c r="N21" s="49" t="s">
        <v>55</v>
      </c>
      <c r="O21" s="50">
        <v>548380</v>
      </c>
      <c r="P21" s="8">
        <v>0</v>
      </c>
      <c r="Q21" s="8">
        <f t="shared" si="0"/>
        <v>548380</v>
      </c>
      <c r="R21" s="52" t="s">
        <v>285</v>
      </c>
      <c r="S21" s="8">
        <f t="shared" si="1"/>
        <v>27419</v>
      </c>
      <c r="T21" s="9">
        <f t="shared" si="2"/>
        <v>575799</v>
      </c>
      <c r="U21" s="53" t="s">
        <v>57</v>
      </c>
    </row>
    <row r="22" spans="1:21" s="64" customFormat="1" ht="78" customHeight="1">
      <c r="A22" s="171" t="s">
        <v>407</v>
      </c>
      <c r="B22" s="41" t="s">
        <v>81</v>
      </c>
      <c r="C22" s="43" t="s">
        <v>281</v>
      </c>
      <c r="D22" s="43" t="s">
        <v>281</v>
      </c>
      <c r="E22" s="43" t="s">
        <v>282</v>
      </c>
      <c r="F22" s="44" t="s">
        <v>283</v>
      </c>
      <c r="G22" s="43" t="s">
        <v>17</v>
      </c>
      <c r="H22" s="46" t="s">
        <v>42</v>
      </c>
      <c r="I22" s="47">
        <v>45372</v>
      </c>
      <c r="J22" s="47" t="s">
        <v>57</v>
      </c>
      <c r="K22" s="47" t="s">
        <v>57</v>
      </c>
      <c r="L22" s="47" t="str">
        <f t="shared" si="3"/>
        <v>-</v>
      </c>
      <c r="M22" s="48" t="s">
        <v>284</v>
      </c>
      <c r="N22" s="49" t="s">
        <v>55</v>
      </c>
      <c r="O22" s="50">
        <v>5452593</v>
      </c>
      <c r="P22" s="8">
        <v>0</v>
      </c>
      <c r="Q22" s="8">
        <f t="shared" si="0"/>
        <v>5452593</v>
      </c>
      <c r="R22" s="52" t="s">
        <v>285</v>
      </c>
      <c r="S22" s="8">
        <f t="shared" si="1"/>
        <v>272629.65000000002</v>
      </c>
      <c r="T22" s="9">
        <f t="shared" si="2"/>
        <v>5725222.6500000004</v>
      </c>
      <c r="U22" s="53" t="s">
        <v>333</v>
      </c>
    </row>
    <row r="23" spans="1:21" s="64" customFormat="1" ht="78" customHeight="1">
      <c r="A23" s="171" t="s">
        <v>408</v>
      </c>
      <c r="B23" s="41" t="s">
        <v>82</v>
      </c>
      <c r="C23" s="43" t="s">
        <v>339</v>
      </c>
      <c r="D23" s="43" t="s">
        <v>340</v>
      </c>
      <c r="E23" s="43" t="s">
        <v>341</v>
      </c>
      <c r="F23" s="44" t="s">
        <v>304</v>
      </c>
      <c r="G23" s="43" t="s">
        <v>22</v>
      </c>
      <c r="H23" s="46" t="s">
        <v>47</v>
      </c>
      <c r="I23" s="47">
        <v>45525</v>
      </c>
      <c r="J23" s="47">
        <v>45485</v>
      </c>
      <c r="K23" s="47">
        <v>46763</v>
      </c>
      <c r="L23" s="47">
        <f t="shared" si="3"/>
        <v>46763</v>
      </c>
      <c r="M23" s="48" t="s">
        <v>305</v>
      </c>
      <c r="N23" s="49" t="s">
        <v>55</v>
      </c>
      <c r="O23" s="50">
        <v>9992685</v>
      </c>
      <c r="P23" s="8">
        <v>0</v>
      </c>
      <c r="Q23" s="8">
        <f t="shared" si="0"/>
        <v>9992685</v>
      </c>
      <c r="R23" s="52" t="s">
        <v>285</v>
      </c>
      <c r="S23" s="8">
        <f t="shared" si="1"/>
        <v>499634.25</v>
      </c>
      <c r="T23" s="9">
        <f t="shared" si="2"/>
        <v>10492319.25</v>
      </c>
      <c r="U23" s="53" t="s">
        <v>57</v>
      </c>
    </row>
    <row r="24" spans="1:21" s="64" customFormat="1" ht="78" customHeight="1">
      <c r="A24" s="171" t="s">
        <v>409</v>
      </c>
      <c r="B24" s="41" t="s">
        <v>82</v>
      </c>
      <c r="C24" s="43" t="s">
        <v>339</v>
      </c>
      <c r="D24" s="43" t="s">
        <v>340</v>
      </c>
      <c r="E24" s="43" t="s">
        <v>341</v>
      </c>
      <c r="F24" s="44" t="s">
        <v>342</v>
      </c>
      <c r="G24" s="43" t="s">
        <v>19</v>
      </c>
      <c r="H24" s="46" t="s">
        <v>44</v>
      </c>
      <c r="I24" s="47">
        <v>45527</v>
      </c>
      <c r="J24" s="47">
        <v>45540</v>
      </c>
      <c r="K24" s="47">
        <f>J24+795-1</f>
        <v>46334</v>
      </c>
      <c r="L24" s="47">
        <f t="shared" si="3"/>
        <v>46334</v>
      </c>
      <c r="M24" s="48" t="s">
        <v>284</v>
      </c>
      <c r="N24" s="49" t="s">
        <v>55</v>
      </c>
      <c r="O24" s="50">
        <v>810529166.66999996</v>
      </c>
      <c r="P24" s="8">
        <f>96105977+12177137.76</f>
        <v>108283114.76000001</v>
      </c>
      <c r="Q24" s="8">
        <f t="shared" si="0"/>
        <v>918812281.42999995</v>
      </c>
      <c r="R24" s="52" t="s">
        <v>285</v>
      </c>
      <c r="S24" s="8">
        <f t="shared" si="1"/>
        <v>45940614.071500003</v>
      </c>
      <c r="T24" s="9">
        <f t="shared" si="2"/>
        <v>964752895.50149989</v>
      </c>
      <c r="U24" s="53" t="s">
        <v>57</v>
      </c>
    </row>
    <row r="25" spans="1:21" s="64" customFormat="1" ht="78" customHeight="1">
      <c r="A25" s="171" t="s">
        <v>410</v>
      </c>
      <c r="B25" s="41" t="s">
        <v>82</v>
      </c>
      <c r="C25" s="43" t="s">
        <v>339</v>
      </c>
      <c r="D25" s="43" t="s">
        <v>350</v>
      </c>
      <c r="E25" s="43" t="s">
        <v>292</v>
      </c>
      <c r="F25" s="44" t="s">
        <v>293</v>
      </c>
      <c r="G25" s="43" t="s">
        <v>28</v>
      </c>
      <c r="H25" s="46" t="s">
        <v>52</v>
      </c>
      <c r="I25" s="47">
        <v>45754</v>
      </c>
      <c r="J25" s="47">
        <v>45784</v>
      </c>
      <c r="K25" s="47">
        <f>J25+210-1</f>
        <v>45993</v>
      </c>
      <c r="L25" s="47">
        <f>K25</f>
        <v>45993</v>
      </c>
      <c r="M25" s="48" t="s">
        <v>284</v>
      </c>
      <c r="N25" s="49" t="s">
        <v>55</v>
      </c>
      <c r="O25" s="50">
        <v>17245634</v>
      </c>
      <c r="P25" s="8">
        <v>0</v>
      </c>
      <c r="Q25" s="8">
        <f t="shared" si="0"/>
        <v>17245634</v>
      </c>
      <c r="R25" s="52" t="s">
        <v>285</v>
      </c>
      <c r="S25" s="8">
        <f t="shared" si="1"/>
        <v>862281.70000000007</v>
      </c>
      <c r="T25" s="9">
        <f t="shared" si="2"/>
        <v>18107915.699999999</v>
      </c>
      <c r="U25" s="53" t="s">
        <v>57</v>
      </c>
    </row>
    <row r="26" spans="1:21" s="64" customFormat="1" ht="78" customHeight="1">
      <c r="A26" s="171" t="s">
        <v>411</v>
      </c>
      <c r="B26" s="41" t="s">
        <v>81</v>
      </c>
      <c r="C26" s="43" t="s">
        <v>339</v>
      </c>
      <c r="D26" s="43" t="s">
        <v>281</v>
      </c>
      <c r="E26" s="43" t="s">
        <v>282</v>
      </c>
      <c r="F26" s="44" t="s">
        <v>346</v>
      </c>
      <c r="G26" s="43" t="s">
        <v>26</v>
      </c>
      <c r="H26" s="46" t="s">
        <v>50</v>
      </c>
      <c r="I26" s="47" t="s">
        <v>57</v>
      </c>
      <c r="J26" s="47">
        <v>45658</v>
      </c>
      <c r="K26" s="47">
        <v>46022</v>
      </c>
      <c r="L26" s="47">
        <v>46022</v>
      </c>
      <c r="M26" s="48" t="s">
        <v>347</v>
      </c>
      <c r="N26" s="49" t="s">
        <v>55</v>
      </c>
      <c r="O26" s="50">
        <v>400080</v>
      </c>
      <c r="P26" s="8">
        <v>0</v>
      </c>
      <c r="Q26" s="8">
        <f t="shared" si="0"/>
        <v>400080</v>
      </c>
      <c r="R26" s="52" t="s">
        <v>319</v>
      </c>
      <c r="S26" s="8">
        <f t="shared" si="1"/>
        <v>0</v>
      </c>
      <c r="T26" s="9">
        <f t="shared" si="2"/>
        <v>400080</v>
      </c>
      <c r="U26" s="53" t="s">
        <v>348</v>
      </c>
    </row>
    <row r="27" spans="1:21" s="64" customFormat="1" ht="78" customHeight="1">
      <c r="A27" s="171" t="s">
        <v>412</v>
      </c>
      <c r="B27" s="41" t="s">
        <v>81</v>
      </c>
      <c r="C27" s="43" t="s">
        <v>281</v>
      </c>
      <c r="D27" s="43" t="s">
        <v>281</v>
      </c>
      <c r="E27" s="43" t="s">
        <v>335</v>
      </c>
      <c r="F27" s="44" t="s">
        <v>336</v>
      </c>
      <c r="G27" s="43" t="s">
        <v>18</v>
      </c>
      <c r="H27" s="46" t="s">
        <v>43</v>
      </c>
      <c r="I27" s="47" t="s">
        <v>57</v>
      </c>
      <c r="J27" s="47" t="s">
        <v>57</v>
      </c>
      <c r="K27" s="47" t="s">
        <v>57</v>
      </c>
      <c r="L27" s="47" t="str">
        <f>IF(K27="","",K27)</f>
        <v>-</v>
      </c>
      <c r="M27" s="48" t="s">
        <v>337</v>
      </c>
      <c r="N27" s="49" t="s">
        <v>54</v>
      </c>
      <c r="O27" s="50">
        <v>39370</v>
      </c>
      <c r="P27" s="8">
        <v>0</v>
      </c>
      <c r="Q27" s="8">
        <f t="shared" si="0"/>
        <v>39370</v>
      </c>
      <c r="R27" s="52" t="s">
        <v>285</v>
      </c>
      <c r="S27" s="8">
        <f t="shared" si="1"/>
        <v>1968.5</v>
      </c>
      <c r="T27" s="9">
        <f t="shared" si="2"/>
        <v>41338.5</v>
      </c>
      <c r="U27" s="53" t="s">
        <v>338</v>
      </c>
    </row>
    <row r="28" spans="1:21" s="64" customFormat="1" ht="78" customHeight="1">
      <c r="A28" s="171" t="s">
        <v>413</v>
      </c>
      <c r="B28" s="41" t="s">
        <v>81</v>
      </c>
      <c r="C28" s="43" t="s">
        <v>339</v>
      </c>
      <c r="D28" s="43" t="s">
        <v>340</v>
      </c>
      <c r="E28" s="43" t="s">
        <v>341</v>
      </c>
      <c r="F28" s="44" t="s">
        <v>330</v>
      </c>
      <c r="G28" s="43" t="s">
        <v>27</v>
      </c>
      <c r="H28" s="46" t="s">
        <v>51</v>
      </c>
      <c r="I28" s="47" t="s">
        <v>58</v>
      </c>
      <c r="J28" s="47" t="s">
        <v>58</v>
      </c>
      <c r="K28" s="47" t="s">
        <v>58</v>
      </c>
      <c r="L28" s="47" t="s">
        <v>58</v>
      </c>
      <c r="M28" s="48" t="s">
        <v>284</v>
      </c>
      <c r="N28" s="49" t="s">
        <v>55</v>
      </c>
      <c r="O28" s="50">
        <v>795756</v>
      </c>
      <c r="P28" s="8">
        <v>0</v>
      </c>
      <c r="Q28" s="8">
        <f t="shared" si="0"/>
        <v>795756</v>
      </c>
      <c r="R28" s="52" t="s">
        <v>285</v>
      </c>
      <c r="S28" s="8">
        <f t="shared" si="1"/>
        <v>39787.800000000003</v>
      </c>
      <c r="T28" s="9">
        <f t="shared" si="2"/>
        <v>835543.8</v>
      </c>
      <c r="U28" s="53" t="s">
        <v>349</v>
      </c>
    </row>
  </sheetData>
  <sortState xmlns:xlrd2="http://schemas.microsoft.com/office/spreadsheetml/2017/richdata2" ref="A2:U28">
    <sortCondition ref="I2:I28"/>
    <sortCondition ref="J2:J28"/>
  </sortState>
  <phoneticPr fontId="2" type="noConversion"/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A489-E72A-4D21-B567-12214BF1A391}">
  <sheetPr codeName="Sheet4"/>
  <dimension ref="A1:K28"/>
  <sheetViews>
    <sheetView workbookViewId="0">
      <selection activeCell="A2" sqref="A2"/>
    </sheetView>
  </sheetViews>
  <sheetFormatPr defaultColWidth="8.85546875" defaultRowHeight="15"/>
  <cols>
    <col min="1" max="1" width="11" customWidth="1"/>
    <col min="2" max="2" width="14.42578125" bestFit="1" customWidth="1"/>
    <col min="3" max="3" width="14.42578125" customWidth="1"/>
    <col min="4" max="4" width="14.42578125" style="4" customWidth="1"/>
    <col min="5" max="5" width="14.42578125" style="3" customWidth="1"/>
    <col min="6" max="6" width="17.28515625" customWidth="1"/>
    <col min="7" max="7" width="13.42578125" bestFit="1" customWidth="1"/>
    <col min="8" max="8" width="28.85546875" bestFit="1" customWidth="1"/>
    <col min="9" max="9" width="17" style="4" customWidth="1"/>
    <col min="11" max="11" width="8.85546875" style="4"/>
  </cols>
  <sheetData>
    <row r="1" spans="1:11">
      <c r="A1" t="s">
        <v>125</v>
      </c>
      <c r="B1" t="s">
        <v>118</v>
      </c>
      <c r="C1" t="s">
        <v>114</v>
      </c>
      <c r="D1" s="4" t="s">
        <v>115</v>
      </c>
      <c r="E1" s="3" t="s">
        <v>116</v>
      </c>
      <c r="F1" t="s">
        <v>0</v>
      </c>
      <c r="G1" t="s">
        <v>126</v>
      </c>
      <c r="H1" t="s">
        <v>60</v>
      </c>
      <c r="I1" s="4" t="s">
        <v>61</v>
      </c>
      <c r="J1" t="s">
        <v>110</v>
      </c>
      <c r="K1" s="4" t="s">
        <v>111</v>
      </c>
    </row>
    <row r="2" spans="1:11">
      <c r="A2">
        <v>1</v>
      </c>
      <c r="B2" t="s">
        <v>2</v>
      </c>
      <c r="C2" t="s">
        <v>72</v>
      </c>
      <c r="D2" s="4">
        <v>45550</v>
      </c>
      <c r="E2" s="1">
        <v>45550</v>
      </c>
      <c r="F2" t="s">
        <v>53</v>
      </c>
      <c r="G2" t="s">
        <v>64</v>
      </c>
      <c r="H2" t="s">
        <v>72</v>
      </c>
      <c r="I2" s="4">
        <v>45550</v>
      </c>
    </row>
    <row r="3" spans="1:11">
      <c r="A3">
        <v>2</v>
      </c>
      <c r="B3" t="s">
        <v>2</v>
      </c>
      <c r="C3" t="s">
        <v>73</v>
      </c>
      <c r="D3" s="4">
        <v>44900</v>
      </c>
      <c r="E3" s="1">
        <v>44900</v>
      </c>
      <c r="F3" t="s">
        <v>62</v>
      </c>
      <c r="G3" t="s">
        <v>65</v>
      </c>
      <c r="H3" t="s">
        <v>73</v>
      </c>
      <c r="I3" s="4">
        <v>44900</v>
      </c>
    </row>
    <row r="4" spans="1:11">
      <c r="A4">
        <v>3</v>
      </c>
      <c r="B4" t="s">
        <v>26</v>
      </c>
      <c r="C4" t="s">
        <v>74</v>
      </c>
      <c r="D4" s="4">
        <v>44974</v>
      </c>
      <c r="E4" s="1">
        <v>44974</v>
      </c>
      <c r="F4" t="s">
        <v>53</v>
      </c>
      <c r="G4" t="s">
        <v>66</v>
      </c>
      <c r="H4" t="s">
        <v>74</v>
      </c>
      <c r="I4" s="4">
        <v>44974</v>
      </c>
    </row>
    <row r="5" spans="1:11">
      <c r="A5">
        <v>4</v>
      </c>
      <c r="B5" t="s">
        <v>16</v>
      </c>
      <c r="C5" t="s">
        <v>75</v>
      </c>
      <c r="D5" s="4">
        <v>45078</v>
      </c>
      <c r="E5" s="1">
        <v>45078</v>
      </c>
      <c r="F5" t="s">
        <v>54</v>
      </c>
      <c r="G5" t="s">
        <v>63</v>
      </c>
      <c r="H5" t="s">
        <v>75</v>
      </c>
      <c r="I5" s="4">
        <v>45078</v>
      </c>
    </row>
    <row r="6" spans="1:11">
      <c r="A6">
        <v>5</v>
      </c>
      <c r="B6" t="s">
        <v>16</v>
      </c>
      <c r="C6" t="s">
        <v>76</v>
      </c>
      <c r="D6" s="4">
        <v>45127</v>
      </c>
      <c r="E6" s="1">
        <v>45127</v>
      </c>
      <c r="F6" t="s">
        <v>55</v>
      </c>
      <c r="G6" t="s">
        <v>67</v>
      </c>
      <c r="H6" t="s">
        <v>76</v>
      </c>
      <c r="I6" s="4">
        <v>45127</v>
      </c>
    </row>
    <row r="7" spans="1:11">
      <c r="A7">
        <v>6</v>
      </c>
      <c r="B7" t="s">
        <v>7</v>
      </c>
      <c r="C7" t="s">
        <v>77</v>
      </c>
      <c r="D7" s="4">
        <v>45169</v>
      </c>
      <c r="E7" s="1">
        <v>45169</v>
      </c>
      <c r="F7" t="s">
        <v>56</v>
      </c>
      <c r="G7" t="s">
        <v>68</v>
      </c>
      <c r="H7" t="s">
        <v>77</v>
      </c>
      <c r="I7" s="4">
        <v>45169</v>
      </c>
    </row>
    <row r="8" spans="1:11">
      <c r="A8">
        <v>7</v>
      </c>
      <c r="B8" t="s">
        <v>8</v>
      </c>
      <c r="C8" t="s">
        <v>78</v>
      </c>
      <c r="D8" s="4">
        <v>45170</v>
      </c>
      <c r="E8" s="1">
        <v>45170</v>
      </c>
      <c r="F8" t="s">
        <v>54</v>
      </c>
      <c r="G8" t="s">
        <v>69</v>
      </c>
      <c r="H8" t="s">
        <v>78</v>
      </c>
      <c r="I8" s="4">
        <v>45170</v>
      </c>
    </row>
    <row r="9" spans="1:11">
      <c r="A9">
        <v>8</v>
      </c>
      <c r="B9" t="s">
        <v>8</v>
      </c>
      <c r="C9" t="s">
        <v>79</v>
      </c>
      <c r="D9" s="4">
        <v>45171</v>
      </c>
      <c r="E9" s="1">
        <v>45171</v>
      </c>
      <c r="F9" t="s">
        <v>55</v>
      </c>
      <c r="G9" t="s">
        <v>70</v>
      </c>
      <c r="H9" t="s">
        <v>79</v>
      </c>
      <c r="I9" s="4">
        <v>45171</v>
      </c>
    </row>
    <row r="10" spans="1:11">
      <c r="A10">
        <v>9</v>
      </c>
      <c r="B10" t="s">
        <v>21</v>
      </c>
      <c r="C10" t="s">
        <v>80</v>
      </c>
      <c r="D10" s="4">
        <v>45172</v>
      </c>
      <c r="E10" s="1">
        <v>45172</v>
      </c>
      <c r="F10" t="s">
        <v>56</v>
      </c>
      <c r="G10" t="s">
        <v>71</v>
      </c>
      <c r="H10" t="s">
        <v>80</v>
      </c>
      <c r="I10" s="4">
        <v>45172</v>
      </c>
    </row>
    <row r="11" spans="1:11">
      <c r="A11">
        <v>10</v>
      </c>
      <c r="B11" t="s">
        <v>11</v>
      </c>
      <c r="C11" t="s">
        <v>72</v>
      </c>
      <c r="D11" s="4">
        <v>45173</v>
      </c>
      <c r="E11" s="1">
        <v>45173</v>
      </c>
      <c r="F11" t="s">
        <v>55</v>
      </c>
      <c r="G11" t="s">
        <v>64</v>
      </c>
      <c r="H11" t="s">
        <v>72</v>
      </c>
      <c r="I11" s="4">
        <v>45173</v>
      </c>
    </row>
    <row r="12" spans="1:11">
      <c r="A12">
        <v>11</v>
      </c>
      <c r="B12" t="s">
        <v>12</v>
      </c>
      <c r="C12" t="s">
        <v>73</v>
      </c>
      <c r="D12" s="4">
        <v>45174</v>
      </c>
      <c r="E12" s="1">
        <v>45174</v>
      </c>
      <c r="F12" t="s">
        <v>214</v>
      </c>
      <c r="G12" t="s">
        <v>65</v>
      </c>
      <c r="H12" t="s">
        <v>73</v>
      </c>
      <c r="I12" s="4">
        <v>45174</v>
      </c>
    </row>
    <row r="13" spans="1:11">
      <c r="A13">
        <v>12</v>
      </c>
      <c r="B13" t="s">
        <v>26</v>
      </c>
      <c r="C13" t="s">
        <v>74</v>
      </c>
      <c r="D13" s="4">
        <v>45175</v>
      </c>
      <c r="E13" s="1">
        <v>45175</v>
      </c>
      <c r="F13" t="s">
        <v>55</v>
      </c>
      <c r="G13" t="s">
        <v>66</v>
      </c>
      <c r="H13" t="s">
        <v>74</v>
      </c>
      <c r="I13" s="4">
        <v>45175</v>
      </c>
    </row>
    <row r="14" spans="1:11">
      <c r="A14">
        <v>13</v>
      </c>
      <c r="B14" t="s">
        <v>21</v>
      </c>
      <c r="C14" t="s">
        <v>75</v>
      </c>
      <c r="D14" s="4">
        <v>45176</v>
      </c>
      <c r="E14" s="1">
        <v>45176</v>
      </c>
      <c r="F14" t="s">
        <v>55</v>
      </c>
      <c r="G14" t="s">
        <v>63</v>
      </c>
      <c r="H14" t="s">
        <v>75</v>
      </c>
      <c r="I14" s="4">
        <v>45176</v>
      </c>
    </row>
    <row r="15" spans="1:11">
      <c r="A15">
        <v>14</v>
      </c>
      <c r="B15" t="s">
        <v>15</v>
      </c>
      <c r="C15" t="s">
        <v>76</v>
      </c>
      <c r="D15" s="4">
        <v>45177</v>
      </c>
      <c r="E15" s="1">
        <v>45177</v>
      </c>
      <c r="F15" t="s">
        <v>55</v>
      </c>
      <c r="G15" t="s">
        <v>67</v>
      </c>
      <c r="H15" t="s">
        <v>76</v>
      </c>
      <c r="I15" s="4">
        <v>45177</v>
      </c>
    </row>
    <row r="16" spans="1:11">
      <c r="A16">
        <v>15</v>
      </c>
      <c r="B16" t="s">
        <v>16</v>
      </c>
      <c r="C16" t="s">
        <v>77</v>
      </c>
      <c r="D16" s="4">
        <v>45178</v>
      </c>
      <c r="E16" s="1">
        <v>45178</v>
      </c>
      <c r="F16" t="s">
        <v>214</v>
      </c>
      <c r="G16" t="s">
        <v>68</v>
      </c>
      <c r="H16" t="s">
        <v>77</v>
      </c>
      <c r="I16" s="4">
        <v>45178</v>
      </c>
    </row>
    <row r="17" spans="1:9">
      <c r="A17">
        <v>16</v>
      </c>
      <c r="B17" t="s">
        <v>17</v>
      </c>
      <c r="C17" t="s">
        <v>78</v>
      </c>
      <c r="D17" s="4">
        <v>45179</v>
      </c>
      <c r="E17" s="1">
        <v>45179</v>
      </c>
      <c r="F17" t="s">
        <v>55</v>
      </c>
      <c r="G17" t="s">
        <v>69</v>
      </c>
      <c r="H17" t="s">
        <v>78</v>
      </c>
      <c r="I17" s="4">
        <v>45179</v>
      </c>
    </row>
    <row r="18" spans="1:9">
      <c r="A18">
        <v>17</v>
      </c>
      <c r="B18" t="s">
        <v>21</v>
      </c>
      <c r="C18" t="s">
        <v>79</v>
      </c>
      <c r="D18" s="4">
        <v>45337</v>
      </c>
      <c r="E18" s="1">
        <v>45337</v>
      </c>
      <c r="F18" t="s">
        <v>54</v>
      </c>
      <c r="G18" t="s">
        <v>70</v>
      </c>
      <c r="H18" t="s">
        <v>79</v>
      </c>
      <c r="I18" s="4">
        <v>45337</v>
      </c>
    </row>
    <row r="19" spans="1:9">
      <c r="A19">
        <v>18</v>
      </c>
      <c r="B19" t="s">
        <v>19</v>
      </c>
      <c r="C19" t="s">
        <v>94</v>
      </c>
      <c r="D19" s="4">
        <v>45328</v>
      </c>
      <c r="E19" s="1">
        <v>45328</v>
      </c>
      <c r="F19" t="s">
        <v>55</v>
      </c>
      <c r="G19" t="s">
        <v>93</v>
      </c>
      <c r="H19" t="s">
        <v>94</v>
      </c>
      <c r="I19" s="4">
        <v>45328</v>
      </c>
    </row>
    <row r="20" spans="1:9">
      <c r="A20">
        <v>19</v>
      </c>
      <c r="B20" t="s">
        <v>20</v>
      </c>
      <c r="C20" t="s">
        <v>72</v>
      </c>
      <c r="D20" s="4">
        <v>45485</v>
      </c>
      <c r="E20" s="1">
        <v>45485</v>
      </c>
      <c r="F20" t="s">
        <v>214</v>
      </c>
      <c r="G20" t="s">
        <v>64</v>
      </c>
      <c r="H20" t="s">
        <v>72</v>
      </c>
      <c r="I20" s="4">
        <v>45485</v>
      </c>
    </row>
    <row r="21" spans="1:9">
      <c r="A21">
        <v>20</v>
      </c>
      <c r="B21" t="s">
        <v>21</v>
      </c>
      <c r="C21" t="s">
        <v>73</v>
      </c>
      <c r="D21" s="4">
        <v>45275</v>
      </c>
      <c r="E21" s="1">
        <v>45275</v>
      </c>
      <c r="F21" t="s">
        <v>54</v>
      </c>
      <c r="G21" t="s">
        <v>65</v>
      </c>
      <c r="H21" t="s">
        <v>73</v>
      </c>
      <c r="I21" s="4">
        <v>45275</v>
      </c>
    </row>
    <row r="22" spans="1:9">
      <c r="A22">
        <v>21</v>
      </c>
      <c r="B22" t="s">
        <v>22</v>
      </c>
      <c r="C22" t="s">
        <v>74</v>
      </c>
      <c r="D22" s="4">
        <v>45180</v>
      </c>
      <c r="E22" s="1">
        <v>45180</v>
      </c>
      <c r="F22" t="s">
        <v>55</v>
      </c>
      <c r="G22" t="s">
        <v>66</v>
      </c>
      <c r="H22" t="s">
        <v>74</v>
      </c>
      <c r="I22" s="4">
        <v>45180</v>
      </c>
    </row>
    <row r="23" spans="1:9">
      <c r="A23">
        <v>22</v>
      </c>
      <c r="B23" t="s">
        <v>23</v>
      </c>
      <c r="C23" t="s">
        <v>75</v>
      </c>
      <c r="D23" s="4">
        <v>45320</v>
      </c>
      <c r="E23" s="1">
        <v>45320</v>
      </c>
      <c r="F23" t="s">
        <v>54</v>
      </c>
      <c r="G23" t="s">
        <v>63</v>
      </c>
      <c r="H23" t="s">
        <v>75</v>
      </c>
      <c r="I23" s="4">
        <v>45320</v>
      </c>
    </row>
    <row r="24" spans="1:9">
      <c r="A24">
        <v>23</v>
      </c>
      <c r="B24" t="s">
        <v>26</v>
      </c>
      <c r="C24" t="s">
        <v>76</v>
      </c>
      <c r="D24" s="4">
        <v>45658</v>
      </c>
      <c r="E24" s="1">
        <v>45658</v>
      </c>
      <c r="F24" t="s">
        <v>54</v>
      </c>
      <c r="G24" t="s">
        <v>67</v>
      </c>
      <c r="H24" t="s">
        <v>76</v>
      </c>
      <c r="I24" s="4">
        <v>45658</v>
      </c>
    </row>
    <row r="25" spans="1:9">
      <c r="A25">
        <v>24</v>
      </c>
      <c r="B25" t="s">
        <v>25</v>
      </c>
      <c r="C25" t="s">
        <v>77</v>
      </c>
      <c r="D25" s="4">
        <v>45659</v>
      </c>
      <c r="E25" s="1">
        <v>45659</v>
      </c>
      <c r="F25" t="s">
        <v>55</v>
      </c>
      <c r="G25" t="s">
        <v>68</v>
      </c>
      <c r="H25" t="s">
        <v>77</v>
      </c>
      <c r="I25" s="4">
        <v>45659</v>
      </c>
    </row>
    <row r="26" spans="1:9">
      <c r="A26">
        <v>25</v>
      </c>
      <c r="B26" t="s">
        <v>26</v>
      </c>
      <c r="C26" t="s">
        <v>78</v>
      </c>
      <c r="D26" s="4">
        <v>45660</v>
      </c>
      <c r="E26" s="1">
        <v>45660</v>
      </c>
      <c r="F26" t="s">
        <v>214</v>
      </c>
      <c r="G26" t="s">
        <v>69</v>
      </c>
      <c r="H26" t="s">
        <v>78</v>
      </c>
      <c r="I26" s="4">
        <v>45660</v>
      </c>
    </row>
    <row r="27" spans="1:9">
      <c r="A27">
        <v>26</v>
      </c>
      <c r="B27" t="s">
        <v>27</v>
      </c>
      <c r="C27" t="s">
        <v>79</v>
      </c>
      <c r="D27" s="4">
        <v>45661</v>
      </c>
      <c r="E27" s="1">
        <v>45661</v>
      </c>
      <c r="F27" t="s">
        <v>55</v>
      </c>
      <c r="G27" t="s">
        <v>70</v>
      </c>
      <c r="H27" t="s">
        <v>79</v>
      </c>
      <c r="I27" s="4">
        <v>45661</v>
      </c>
    </row>
    <row r="28" spans="1:9">
      <c r="A28">
        <v>27</v>
      </c>
      <c r="B28" t="s">
        <v>28</v>
      </c>
      <c r="C28" t="s">
        <v>80</v>
      </c>
      <c r="D28" s="4">
        <v>45662</v>
      </c>
      <c r="E28" s="1">
        <v>45662</v>
      </c>
      <c r="F28" t="s">
        <v>55</v>
      </c>
      <c r="G28" t="s">
        <v>71</v>
      </c>
      <c r="H28" t="s">
        <v>80</v>
      </c>
      <c r="I28" s="4">
        <v>45662</v>
      </c>
    </row>
  </sheetData>
  <autoFilter ref="A1:I28" xr:uid="{C92AA489-E72A-4D21-B567-12214BF1A39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4E3-A28A-4D5B-BF07-0EFEC9B4F80F}">
  <sheetPr codeName="Sheet5"/>
  <dimension ref="A1:N11"/>
  <sheetViews>
    <sheetView zoomScaleNormal="100" workbookViewId="0">
      <selection activeCell="C11" sqref="C11"/>
    </sheetView>
  </sheetViews>
  <sheetFormatPr defaultColWidth="8.85546875" defaultRowHeight="15"/>
  <cols>
    <col min="1" max="1" width="11.85546875" bestFit="1" customWidth="1"/>
    <col min="2" max="2" width="12.85546875" customWidth="1"/>
    <col min="3" max="3" width="36" bestFit="1" customWidth="1"/>
    <col min="4" max="4" width="41.5703125" bestFit="1" customWidth="1"/>
    <col min="5" max="5" width="14.140625" style="3" customWidth="1"/>
    <col min="6" max="6" width="17.42578125" bestFit="1" customWidth="1"/>
    <col min="7" max="7" width="24.85546875" bestFit="1" customWidth="1"/>
    <col min="8" max="8" width="49.5703125" bestFit="1" customWidth="1"/>
    <col min="9" max="9" width="19" customWidth="1"/>
    <col min="10" max="10" width="11.42578125" style="4" bestFit="1" customWidth="1"/>
    <col min="11" max="11" width="7.5703125" bestFit="1" customWidth="1"/>
    <col min="12" max="12" width="11.85546875" bestFit="1" customWidth="1"/>
    <col min="13" max="13" width="14.85546875" bestFit="1" customWidth="1"/>
    <col min="16" max="16" width="17.42578125" bestFit="1" customWidth="1"/>
  </cols>
  <sheetData>
    <row r="1" spans="1:14">
      <c r="A1" t="s">
        <v>117</v>
      </c>
      <c r="B1" t="s">
        <v>118</v>
      </c>
      <c r="C1" t="s">
        <v>119</v>
      </c>
      <c r="D1" t="s">
        <v>120</v>
      </c>
      <c r="E1" s="3" t="s">
        <v>121</v>
      </c>
      <c r="F1" t="s">
        <v>83</v>
      </c>
      <c r="G1" t="s">
        <v>84</v>
      </c>
      <c r="H1" t="s">
        <v>85</v>
      </c>
      <c r="I1" t="s">
        <v>86</v>
      </c>
      <c r="J1" s="4" t="s">
        <v>87</v>
      </c>
      <c r="K1" t="s">
        <v>88</v>
      </c>
      <c r="L1" t="s">
        <v>1</v>
      </c>
      <c r="M1" t="s">
        <v>112</v>
      </c>
      <c r="N1" t="s">
        <v>113</v>
      </c>
    </row>
    <row r="2" spans="1:14">
      <c r="A2" t="s">
        <v>96</v>
      </c>
      <c r="B2" t="s">
        <v>19</v>
      </c>
      <c r="C2" t="s">
        <v>128</v>
      </c>
      <c r="D2" t="s">
        <v>90</v>
      </c>
      <c r="F2" t="s">
        <v>98</v>
      </c>
      <c r="G2" t="s">
        <v>92</v>
      </c>
      <c r="H2" t="s">
        <v>91</v>
      </c>
      <c r="I2" s="2" t="s">
        <v>89</v>
      </c>
      <c r="J2" s="4">
        <v>45821</v>
      </c>
      <c r="K2">
        <v>0</v>
      </c>
    </row>
    <row r="3" spans="1:14">
      <c r="A3" t="s">
        <v>95</v>
      </c>
      <c r="B3" t="s">
        <v>19</v>
      </c>
      <c r="C3" t="s">
        <v>128</v>
      </c>
      <c r="D3" t="s">
        <v>90</v>
      </c>
      <c r="F3" t="s">
        <v>97</v>
      </c>
      <c r="G3" t="s">
        <v>92</v>
      </c>
      <c r="H3" t="s">
        <v>91</v>
      </c>
      <c r="I3" s="2" t="s">
        <v>218</v>
      </c>
      <c r="J3" s="4">
        <v>45821</v>
      </c>
      <c r="K3">
        <v>1</v>
      </c>
    </row>
    <row r="4" spans="1:14">
      <c r="A4" t="s">
        <v>96</v>
      </c>
      <c r="B4" t="s">
        <v>26</v>
      </c>
      <c r="C4" t="s">
        <v>129</v>
      </c>
      <c r="D4" t="s">
        <v>90</v>
      </c>
      <c r="F4" t="s">
        <v>98</v>
      </c>
      <c r="G4" t="s">
        <v>99</v>
      </c>
      <c r="H4" t="s">
        <v>100</v>
      </c>
      <c r="I4" s="2" t="s">
        <v>89</v>
      </c>
      <c r="J4" s="4">
        <v>45424</v>
      </c>
      <c r="K4">
        <v>0</v>
      </c>
    </row>
    <row r="5" spans="1:14">
      <c r="A5" t="s">
        <v>95</v>
      </c>
      <c r="B5" t="s">
        <v>26</v>
      </c>
      <c r="C5" t="s">
        <v>130</v>
      </c>
      <c r="D5" t="s">
        <v>90</v>
      </c>
      <c r="F5" t="s">
        <v>97</v>
      </c>
      <c r="G5" t="s">
        <v>99</v>
      </c>
      <c r="H5" t="s">
        <v>105</v>
      </c>
      <c r="I5" s="2" t="s">
        <v>89</v>
      </c>
      <c r="J5" s="4">
        <v>45425</v>
      </c>
      <c r="K5">
        <v>1</v>
      </c>
    </row>
    <row r="6" spans="1:14">
      <c r="A6" t="s">
        <v>101</v>
      </c>
      <c r="B6" t="s">
        <v>26</v>
      </c>
      <c r="C6" t="s">
        <v>131</v>
      </c>
      <c r="D6" t="s">
        <v>90</v>
      </c>
      <c r="F6" t="s">
        <v>102</v>
      </c>
      <c r="G6" t="s">
        <v>99</v>
      </c>
      <c r="H6" t="s">
        <v>106</v>
      </c>
      <c r="I6" s="2" t="s">
        <v>218</v>
      </c>
      <c r="J6" s="4">
        <v>45426</v>
      </c>
      <c r="K6">
        <v>2</v>
      </c>
    </row>
    <row r="7" spans="1:14">
      <c r="A7" t="s">
        <v>103</v>
      </c>
      <c r="B7" t="s">
        <v>26</v>
      </c>
      <c r="C7" t="s">
        <v>132</v>
      </c>
      <c r="D7" t="s">
        <v>90</v>
      </c>
      <c r="F7" t="s">
        <v>104</v>
      </c>
      <c r="G7" t="s">
        <v>99</v>
      </c>
      <c r="H7" t="s">
        <v>107</v>
      </c>
      <c r="I7" s="2" t="s">
        <v>238</v>
      </c>
      <c r="J7" s="4">
        <v>45427</v>
      </c>
      <c r="K7">
        <v>3</v>
      </c>
    </row>
    <row r="8" spans="1:14">
      <c r="A8" t="s">
        <v>221</v>
      </c>
      <c r="B8" t="s">
        <v>16</v>
      </c>
      <c r="C8" t="s">
        <v>222</v>
      </c>
      <c r="D8" t="s">
        <v>223</v>
      </c>
      <c r="E8" s="3">
        <v>45827</v>
      </c>
      <c r="F8" t="s">
        <v>224</v>
      </c>
      <c r="G8" t="s">
        <v>225</v>
      </c>
      <c r="H8" t="s">
        <v>226</v>
      </c>
      <c r="I8" s="2" t="s">
        <v>227</v>
      </c>
      <c r="J8" s="4">
        <v>45827</v>
      </c>
      <c r="K8">
        <v>0</v>
      </c>
    </row>
    <row r="9" spans="1:14">
      <c r="A9" t="s">
        <v>228</v>
      </c>
      <c r="B9" t="s">
        <v>16</v>
      </c>
      <c r="C9" t="s">
        <v>229</v>
      </c>
      <c r="D9" t="s">
        <v>223</v>
      </c>
      <c r="E9" s="3">
        <v>45828</v>
      </c>
      <c r="F9" t="s">
        <v>230</v>
      </c>
      <c r="G9" t="s">
        <v>231</v>
      </c>
      <c r="H9" t="s">
        <v>232</v>
      </c>
      <c r="I9" s="2" t="s">
        <v>227</v>
      </c>
      <c r="J9" s="4">
        <v>45828</v>
      </c>
      <c r="K9">
        <v>0</v>
      </c>
    </row>
    <row r="10" spans="1:14">
      <c r="A10" t="s">
        <v>241</v>
      </c>
      <c r="B10" t="s">
        <v>6</v>
      </c>
      <c r="C10" t="s">
        <v>245</v>
      </c>
      <c r="D10" t="s">
        <v>223</v>
      </c>
      <c r="E10" s="3">
        <v>45829</v>
      </c>
      <c r="F10" t="s">
        <v>242</v>
      </c>
      <c r="G10" t="s">
        <v>243</v>
      </c>
      <c r="H10" t="s">
        <v>244</v>
      </c>
      <c r="I10" s="2" t="s">
        <v>239</v>
      </c>
      <c r="J10" s="4">
        <v>45829</v>
      </c>
      <c r="K10">
        <v>0</v>
      </c>
    </row>
    <row r="11" spans="1:14">
      <c r="A11" t="s">
        <v>236</v>
      </c>
      <c r="B11" t="s">
        <v>6</v>
      </c>
      <c r="C11" t="s">
        <v>237</v>
      </c>
      <c r="D11" t="s">
        <v>223</v>
      </c>
      <c r="E11" s="3">
        <v>45830</v>
      </c>
      <c r="F11" t="s">
        <v>233</v>
      </c>
      <c r="G11" t="s">
        <v>234</v>
      </c>
      <c r="H11" t="s">
        <v>235</v>
      </c>
      <c r="I11" s="2" t="s">
        <v>240</v>
      </c>
      <c r="J11" s="4">
        <v>45830</v>
      </c>
      <c r="K11">
        <v>0</v>
      </c>
    </row>
  </sheetData>
  <phoneticPr fontId="2" type="noConversion"/>
  <hyperlinks>
    <hyperlink ref="I2" r:id="rId1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0EBB6C8D-787F-41BB-A920-35615D5D5329}"/>
    <hyperlink ref="I4" r:id="rId2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CE2C36E8-61DE-43CA-9DEF-B1E269FE43F6}"/>
    <hyperlink ref="I5" r:id="rId3" display="https://dubaiholding-my.sharepoint.com/:b:/r/personal/arun_naidu_dhre_ae/Documents/Documents/NME/MARINE/DMS%20148763%20-%20Marine%20Works%20Including%20Dredging%20and%20Land%20Reclamation%20(Jan%20De%20Nul)/EMPLOYERS%20REPRESENTATIVES%20INSTRUCTION/ERI%2301/NKL-LT-12161%20-%20ERI%2301%20-%20Additional%20Sand%20Stockpiles.pdf?csf=1&amp;web=1&amp;e=7f8NQc" xr:uid="{8BB76875-D207-44C0-B5C2-EED4A34DCF5D}"/>
    <hyperlink ref="I8" r:id="rId4" xr:uid="{37109284-EEF3-4A20-BCC8-34CC80CBDEFE}"/>
    <hyperlink ref="I9" r:id="rId5" xr:uid="{2AFD11D3-0132-4F91-9FC9-8BB932E8701B}"/>
    <hyperlink ref="I7" r:id="rId6" xr:uid="{8AAB656D-9F09-42C6-9E36-BECC0256800A}"/>
    <hyperlink ref="I10" r:id="rId7" xr:uid="{290C68D6-3593-4627-9BB1-27A32713C485}"/>
    <hyperlink ref="I11" r:id="rId8" xr:uid="{53C0FB2D-37BB-4008-8FAD-3BFB4AC133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D525-7C72-5E4A-A411-2BC0A6F23C8E}">
  <sheetPr codeName="Sheet6"/>
  <dimension ref="A1:J28"/>
  <sheetViews>
    <sheetView workbookViewId="0">
      <selection activeCell="G32" sqref="G32"/>
    </sheetView>
  </sheetViews>
  <sheetFormatPr defaultColWidth="10.85546875" defaultRowHeight="15"/>
  <cols>
    <col min="2" max="2" width="17" customWidth="1"/>
    <col min="5" max="5" width="10.85546875" style="4"/>
    <col min="7" max="7" width="109.5703125" customWidth="1"/>
  </cols>
  <sheetData>
    <row r="1" spans="1:10">
      <c r="A1" t="s">
        <v>122</v>
      </c>
      <c r="B1" t="s">
        <v>217</v>
      </c>
      <c r="C1" t="s">
        <v>123</v>
      </c>
      <c r="D1" t="s">
        <v>124</v>
      </c>
      <c r="E1" s="4" t="s">
        <v>121</v>
      </c>
      <c r="F1" t="s">
        <v>60</v>
      </c>
      <c r="G1" t="s">
        <v>108</v>
      </c>
      <c r="H1" t="s">
        <v>109</v>
      </c>
      <c r="I1" t="s">
        <v>59</v>
      </c>
      <c r="J1" t="s">
        <v>219</v>
      </c>
    </row>
    <row r="2" spans="1:10">
      <c r="A2" t="s">
        <v>127</v>
      </c>
      <c r="B2" t="s">
        <v>2</v>
      </c>
      <c r="C2" t="s">
        <v>133</v>
      </c>
      <c r="D2" t="s">
        <v>160</v>
      </c>
      <c r="E2" s="4">
        <v>45825</v>
      </c>
      <c r="F2" t="s">
        <v>161</v>
      </c>
      <c r="G2" s="2" t="s">
        <v>215</v>
      </c>
      <c r="J2" t="s">
        <v>220</v>
      </c>
    </row>
    <row r="3" spans="1:10">
      <c r="A3" t="s">
        <v>188</v>
      </c>
      <c r="B3" t="s">
        <v>3</v>
      </c>
      <c r="C3" t="s">
        <v>134</v>
      </c>
      <c r="D3" t="s">
        <v>160</v>
      </c>
      <c r="E3" s="4">
        <v>45826</v>
      </c>
      <c r="F3" t="s">
        <v>162</v>
      </c>
      <c r="G3" s="2" t="s">
        <v>216</v>
      </c>
    </row>
    <row r="4" spans="1:10">
      <c r="A4" t="s">
        <v>189</v>
      </c>
      <c r="B4" t="s">
        <v>19</v>
      </c>
      <c r="C4" t="s">
        <v>135</v>
      </c>
      <c r="D4" t="s">
        <v>160</v>
      </c>
      <c r="E4" s="4">
        <v>45827</v>
      </c>
      <c r="F4" t="s">
        <v>163</v>
      </c>
      <c r="G4" s="2" t="s">
        <v>216</v>
      </c>
    </row>
    <row r="5" spans="1:10">
      <c r="A5" t="s">
        <v>190</v>
      </c>
      <c r="B5" t="s">
        <v>19</v>
      </c>
      <c r="C5" t="s">
        <v>136</v>
      </c>
      <c r="D5" t="s">
        <v>160</v>
      </c>
      <c r="E5" s="4">
        <v>45828</v>
      </c>
      <c r="F5" t="s">
        <v>164</v>
      </c>
      <c r="G5" s="2" t="s">
        <v>216</v>
      </c>
    </row>
    <row r="6" spans="1:10">
      <c r="A6" t="s">
        <v>191</v>
      </c>
      <c r="B6" t="s">
        <v>3</v>
      </c>
      <c r="C6" t="s">
        <v>137</v>
      </c>
      <c r="D6" t="s">
        <v>160</v>
      </c>
      <c r="E6" s="4">
        <v>45829</v>
      </c>
      <c r="F6" t="s">
        <v>165</v>
      </c>
      <c r="G6" s="2" t="s">
        <v>216</v>
      </c>
    </row>
    <row r="7" spans="1:10">
      <c r="A7" t="s">
        <v>192</v>
      </c>
      <c r="B7" t="s">
        <v>7</v>
      </c>
      <c r="C7" t="s">
        <v>138</v>
      </c>
      <c r="D7" t="s">
        <v>160</v>
      </c>
      <c r="E7" s="4">
        <v>45830</v>
      </c>
      <c r="F7" t="s">
        <v>166</v>
      </c>
      <c r="G7" s="2" t="s">
        <v>216</v>
      </c>
    </row>
    <row r="8" spans="1:10">
      <c r="A8" t="s">
        <v>193</v>
      </c>
      <c r="B8" t="s">
        <v>8</v>
      </c>
      <c r="C8" t="s">
        <v>139</v>
      </c>
      <c r="D8" t="s">
        <v>160</v>
      </c>
      <c r="E8" s="4">
        <v>45831</v>
      </c>
      <c r="F8" t="s">
        <v>167</v>
      </c>
      <c r="G8" s="2" t="s">
        <v>216</v>
      </c>
    </row>
    <row r="9" spans="1:10">
      <c r="A9" t="s">
        <v>194</v>
      </c>
      <c r="B9" t="s">
        <v>19</v>
      </c>
      <c r="C9" t="s">
        <v>140</v>
      </c>
      <c r="D9" t="s">
        <v>160</v>
      </c>
      <c r="E9" s="4">
        <v>45832</v>
      </c>
      <c r="F9" t="s">
        <v>168</v>
      </c>
      <c r="G9" s="2" t="s">
        <v>216</v>
      </c>
    </row>
    <row r="10" spans="1:10">
      <c r="A10" t="s">
        <v>195</v>
      </c>
      <c r="B10" t="s">
        <v>10</v>
      </c>
      <c r="C10" t="s">
        <v>141</v>
      </c>
      <c r="D10" t="s">
        <v>160</v>
      </c>
      <c r="E10" s="4">
        <v>45833</v>
      </c>
      <c r="F10" t="s">
        <v>169</v>
      </c>
      <c r="G10" s="2" t="s">
        <v>216</v>
      </c>
    </row>
    <row r="11" spans="1:10">
      <c r="A11" t="s">
        <v>196</v>
      </c>
      <c r="B11" t="s">
        <v>11</v>
      </c>
      <c r="C11" t="s">
        <v>142</v>
      </c>
      <c r="D11" t="s">
        <v>160</v>
      </c>
      <c r="E11" s="4">
        <v>45834</v>
      </c>
      <c r="F11" t="s">
        <v>170</v>
      </c>
      <c r="G11" s="2" t="s">
        <v>216</v>
      </c>
    </row>
    <row r="12" spans="1:10">
      <c r="A12" t="s">
        <v>197</v>
      </c>
      <c r="B12" t="s">
        <v>3</v>
      </c>
      <c r="C12" t="s">
        <v>143</v>
      </c>
      <c r="D12" t="s">
        <v>160</v>
      </c>
      <c r="E12" s="4">
        <v>45835</v>
      </c>
      <c r="F12" t="s">
        <v>171</v>
      </c>
      <c r="G12" s="2" t="s">
        <v>216</v>
      </c>
    </row>
    <row r="13" spans="1:10">
      <c r="A13" t="s">
        <v>198</v>
      </c>
      <c r="B13" t="s">
        <v>13</v>
      </c>
      <c r="C13" t="s">
        <v>144</v>
      </c>
      <c r="D13" t="s">
        <v>160</v>
      </c>
      <c r="E13" s="4">
        <v>45836</v>
      </c>
      <c r="F13" t="s">
        <v>172</v>
      </c>
      <c r="G13" s="2" t="s">
        <v>216</v>
      </c>
    </row>
    <row r="14" spans="1:10">
      <c r="A14" t="s">
        <v>199</v>
      </c>
      <c r="B14" t="s">
        <v>19</v>
      </c>
      <c r="C14" t="s">
        <v>145</v>
      </c>
      <c r="D14" t="s">
        <v>160</v>
      </c>
      <c r="E14" s="4">
        <v>45837</v>
      </c>
      <c r="F14" t="s">
        <v>173</v>
      </c>
      <c r="G14" s="2" t="s">
        <v>216</v>
      </c>
    </row>
    <row r="15" spans="1:10">
      <c r="A15" t="s">
        <v>200</v>
      </c>
      <c r="B15" t="s">
        <v>15</v>
      </c>
      <c r="C15" t="s">
        <v>146</v>
      </c>
      <c r="D15" t="s">
        <v>160</v>
      </c>
      <c r="E15" s="4">
        <v>45838</v>
      </c>
      <c r="F15" t="s">
        <v>174</v>
      </c>
      <c r="G15" s="2" t="s">
        <v>216</v>
      </c>
    </row>
    <row r="16" spans="1:10">
      <c r="A16" t="s">
        <v>201</v>
      </c>
      <c r="B16" t="s">
        <v>16</v>
      </c>
      <c r="C16" t="s">
        <v>147</v>
      </c>
      <c r="D16" t="s">
        <v>160</v>
      </c>
      <c r="E16" s="4">
        <v>45839</v>
      </c>
      <c r="F16" t="s">
        <v>175</v>
      </c>
      <c r="G16" s="2" t="s">
        <v>216</v>
      </c>
    </row>
    <row r="17" spans="1:7">
      <c r="A17" t="s">
        <v>202</v>
      </c>
      <c r="B17" t="s">
        <v>17</v>
      </c>
      <c r="C17" t="s">
        <v>148</v>
      </c>
      <c r="D17" t="s">
        <v>160</v>
      </c>
      <c r="E17" s="4">
        <v>45840</v>
      </c>
      <c r="F17" t="s">
        <v>176</v>
      </c>
      <c r="G17" s="2" t="s">
        <v>216</v>
      </c>
    </row>
    <row r="18" spans="1:7">
      <c r="A18" t="s">
        <v>203</v>
      </c>
      <c r="B18" t="s">
        <v>3</v>
      </c>
      <c r="C18" t="s">
        <v>149</v>
      </c>
      <c r="D18" t="s">
        <v>160</v>
      </c>
      <c r="E18" s="4">
        <v>45841</v>
      </c>
      <c r="F18" t="s">
        <v>177</v>
      </c>
      <c r="G18" s="2" t="s">
        <v>216</v>
      </c>
    </row>
    <row r="19" spans="1:7">
      <c r="A19" t="s">
        <v>204</v>
      </c>
      <c r="B19" t="s">
        <v>19</v>
      </c>
      <c r="C19" t="s">
        <v>150</v>
      </c>
      <c r="D19" t="s">
        <v>160</v>
      </c>
      <c r="E19" s="4">
        <v>45842</v>
      </c>
      <c r="F19" t="s">
        <v>178</v>
      </c>
      <c r="G19" s="2" t="s">
        <v>216</v>
      </c>
    </row>
    <row r="20" spans="1:7">
      <c r="A20" t="s">
        <v>205</v>
      </c>
      <c r="B20" t="s">
        <v>20</v>
      </c>
      <c r="C20" t="s">
        <v>151</v>
      </c>
      <c r="D20" t="s">
        <v>160</v>
      </c>
      <c r="E20" s="4">
        <v>45843</v>
      </c>
      <c r="F20" t="s">
        <v>179</v>
      </c>
      <c r="G20" s="2" t="s">
        <v>216</v>
      </c>
    </row>
    <row r="21" spans="1:7">
      <c r="A21" t="s">
        <v>206</v>
      </c>
      <c r="B21" t="s">
        <v>21</v>
      </c>
      <c r="C21" t="s">
        <v>152</v>
      </c>
      <c r="D21" t="s">
        <v>160</v>
      </c>
      <c r="E21" s="4">
        <v>45844</v>
      </c>
      <c r="F21" t="s">
        <v>180</v>
      </c>
      <c r="G21" s="2" t="s">
        <v>216</v>
      </c>
    </row>
    <row r="22" spans="1:7">
      <c r="A22" t="s">
        <v>207</v>
      </c>
      <c r="B22" t="s">
        <v>22</v>
      </c>
      <c r="C22" t="s">
        <v>153</v>
      </c>
      <c r="D22" t="s">
        <v>160</v>
      </c>
      <c r="E22" s="4">
        <v>45845</v>
      </c>
      <c r="F22" t="s">
        <v>181</v>
      </c>
      <c r="G22" s="2" t="s">
        <v>216</v>
      </c>
    </row>
    <row r="23" spans="1:7">
      <c r="A23" t="s">
        <v>208</v>
      </c>
      <c r="B23" t="s">
        <v>3</v>
      </c>
      <c r="C23" t="s">
        <v>154</v>
      </c>
      <c r="D23" t="s">
        <v>160</v>
      </c>
      <c r="E23" s="4">
        <v>45846</v>
      </c>
      <c r="F23" t="s">
        <v>182</v>
      </c>
      <c r="G23" s="2" t="s">
        <v>216</v>
      </c>
    </row>
    <row r="24" spans="1:7">
      <c r="A24" t="s">
        <v>209</v>
      </c>
      <c r="B24" t="s">
        <v>24</v>
      </c>
      <c r="C24" t="s">
        <v>155</v>
      </c>
      <c r="D24" t="s">
        <v>160</v>
      </c>
      <c r="E24" s="4">
        <v>45847</v>
      </c>
      <c r="F24" t="s">
        <v>183</v>
      </c>
      <c r="G24" s="2" t="s">
        <v>216</v>
      </c>
    </row>
    <row r="25" spans="1:7">
      <c r="A25" t="s">
        <v>210</v>
      </c>
      <c r="B25" t="s">
        <v>25</v>
      </c>
      <c r="C25" t="s">
        <v>156</v>
      </c>
      <c r="D25" t="s">
        <v>160</v>
      </c>
      <c r="E25" s="4">
        <v>45848</v>
      </c>
      <c r="F25" t="s">
        <v>184</v>
      </c>
      <c r="G25" s="2" t="s">
        <v>216</v>
      </c>
    </row>
    <row r="26" spans="1:7">
      <c r="A26" t="s">
        <v>211</v>
      </c>
      <c r="B26" t="s">
        <v>26</v>
      </c>
      <c r="C26" t="s">
        <v>157</v>
      </c>
      <c r="D26" t="s">
        <v>160</v>
      </c>
      <c r="E26" s="4">
        <v>45849</v>
      </c>
      <c r="F26" t="s">
        <v>185</v>
      </c>
      <c r="G26" s="2" t="s">
        <v>216</v>
      </c>
    </row>
    <row r="27" spans="1:7">
      <c r="A27" t="s">
        <v>212</v>
      </c>
      <c r="B27" t="s">
        <v>19</v>
      </c>
      <c r="C27" t="s">
        <v>158</v>
      </c>
      <c r="D27" t="s">
        <v>160</v>
      </c>
      <c r="E27" s="4">
        <v>45850</v>
      </c>
      <c r="F27" t="s">
        <v>186</v>
      </c>
      <c r="G27" s="2" t="s">
        <v>216</v>
      </c>
    </row>
    <row r="28" spans="1:7">
      <c r="A28" t="s">
        <v>213</v>
      </c>
      <c r="B28" t="s">
        <v>19</v>
      </c>
      <c r="C28" t="s">
        <v>159</v>
      </c>
      <c r="D28" t="s">
        <v>160</v>
      </c>
      <c r="E28" s="4">
        <v>45851</v>
      </c>
      <c r="F28" t="s">
        <v>187</v>
      </c>
      <c r="G28" s="2" t="s">
        <v>216</v>
      </c>
    </row>
  </sheetData>
  <phoneticPr fontId="2" type="noConversion"/>
  <hyperlinks>
    <hyperlink ref="G2" r:id="rId1" xr:uid="{D15E28B9-55F9-42E6-8E3E-6A01EBF67737}"/>
    <hyperlink ref="G3" r:id="rId2" xr:uid="{0CB1E825-0D9F-4BCD-92B3-8367B1F31843}"/>
    <hyperlink ref="G4" r:id="rId3" xr:uid="{861C6D81-B98A-4772-9841-D58066410233}"/>
    <hyperlink ref="G5:G28" r:id="rId4" display="https://raw.githubusercontent.com/Excalibur1902/me_dashboard/photos/DMS%20147906/Week1/20221008_190132.jpg" xr:uid="{47665502-F4E1-4E6E-9E20-6A2DA3ED7186}"/>
    <hyperlink ref="G26" r:id="rId5" xr:uid="{7AFF8813-8241-4770-B4AE-3E3524085B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8364-CE58-42C8-9371-A27730271777}">
  <dimension ref="A1:K150"/>
  <sheetViews>
    <sheetView tabSelected="1" zoomScale="85" zoomScaleNormal="85" workbookViewId="0">
      <pane ySplit="1" topLeftCell="A24" activePane="bottomLeft" state="frozen"/>
      <selection activeCell="A6" sqref="A6"/>
      <selection pane="bottomLeft" activeCell="K33" sqref="K33"/>
    </sheetView>
  </sheetViews>
  <sheetFormatPr defaultColWidth="10.140625" defaultRowHeight="14.25"/>
  <cols>
    <col min="1" max="1" width="23.85546875" style="116" customWidth="1"/>
    <col min="2" max="3" width="21.85546875" style="125" customWidth="1"/>
    <col min="4" max="4" width="17" style="122" customWidth="1"/>
    <col min="5" max="5" width="16.140625" style="119" customWidth="1"/>
    <col min="6" max="6" width="17" style="122" customWidth="1"/>
    <col min="7" max="7" width="16.140625" style="119" customWidth="1"/>
    <col min="8" max="8" width="21.7109375" style="19" customWidth="1"/>
    <col min="9" max="9" width="30.28515625" style="19" customWidth="1"/>
    <col min="10" max="10" width="22.85546875" style="181" customWidth="1"/>
    <col min="11" max="11" width="22.85546875" style="119" customWidth="1"/>
    <col min="12" max="16384" width="10.140625" style="116"/>
  </cols>
  <sheetData>
    <row r="1" spans="1:11" s="39" customFormat="1" ht="44.25" customHeight="1">
      <c r="A1" s="172" t="s">
        <v>386</v>
      </c>
      <c r="B1" s="173" t="s">
        <v>451</v>
      </c>
      <c r="C1" s="173" t="s">
        <v>522</v>
      </c>
      <c r="D1" s="174" t="s">
        <v>452</v>
      </c>
      <c r="E1" s="172" t="s">
        <v>414</v>
      </c>
      <c r="F1" s="174" t="s">
        <v>415</v>
      </c>
      <c r="G1" s="172" t="s">
        <v>416</v>
      </c>
      <c r="H1" s="175" t="s">
        <v>417</v>
      </c>
      <c r="I1" s="175" t="s">
        <v>418</v>
      </c>
      <c r="J1" s="177" t="s">
        <v>419</v>
      </c>
      <c r="K1" s="172" t="s">
        <v>420</v>
      </c>
    </row>
    <row r="2" spans="1:11" s="64" customFormat="1" ht="28.5" customHeight="1">
      <c r="A2" s="170" t="s">
        <v>387</v>
      </c>
      <c r="B2" s="143">
        <v>1</v>
      </c>
      <c r="C2" s="143">
        <v>0</v>
      </c>
      <c r="D2" s="134">
        <v>44425</v>
      </c>
      <c r="E2" s="132" t="s">
        <v>421</v>
      </c>
      <c r="F2" s="134">
        <v>44465</v>
      </c>
      <c r="G2" s="132" t="s">
        <v>422</v>
      </c>
      <c r="H2" s="144">
        <v>102105</v>
      </c>
      <c r="I2" s="144">
        <v>107210.25</v>
      </c>
      <c r="J2" s="178" t="s">
        <v>423</v>
      </c>
      <c r="K2" s="132" t="s">
        <v>424</v>
      </c>
    </row>
    <row r="3" spans="1:11" s="64" customFormat="1" ht="28.5" customHeight="1">
      <c r="A3" s="170" t="s">
        <v>387</v>
      </c>
      <c r="B3" s="54">
        <v>2</v>
      </c>
      <c r="C3" s="143">
        <v>0</v>
      </c>
      <c r="D3" s="47">
        <v>44454</v>
      </c>
      <c r="E3" s="44" t="s">
        <v>421</v>
      </c>
      <c r="F3" s="47">
        <v>44494</v>
      </c>
      <c r="G3" s="44" t="s">
        <v>422</v>
      </c>
      <c r="H3" s="10">
        <v>29705</v>
      </c>
      <c r="I3" s="10">
        <v>31190.25</v>
      </c>
      <c r="J3" s="176" t="s">
        <v>425</v>
      </c>
      <c r="K3" s="44"/>
    </row>
    <row r="4" spans="1:11" s="64" customFormat="1" ht="28.5" customHeight="1">
      <c r="A4" s="170" t="s">
        <v>387</v>
      </c>
      <c r="B4" s="54">
        <v>3</v>
      </c>
      <c r="C4" s="143">
        <v>0</v>
      </c>
      <c r="D4" s="47">
        <v>44595</v>
      </c>
      <c r="E4" s="44" t="s">
        <v>421</v>
      </c>
      <c r="F4" s="47">
        <v>44637</v>
      </c>
      <c r="G4" s="44" t="s">
        <v>422</v>
      </c>
      <c r="H4" s="10">
        <v>1245605</v>
      </c>
      <c r="I4" s="10">
        <v>1307885.25</v>
      </c>
      <c r="J4" s="176" t="s">
        <v>426</v>
      </c>
      <c r="K4" s="44"/>
    </row>
    <row r="5" spans="1:11" s="64" customFormat="1" ht="28.5" customHeight="1">
      <c r="A5" s="170" t="s">
        <v>387</v>
      </c>
      <c r="B5" s="54">
        <v>4</v>
      </c>
      <c r="C5" s="143">
        <v>0</v>
      </c>
      <c r="D5" s="47">
        <v>44636</v>
      </c>
      <c r="E5" s="44" t="s">
        <v>421</v>
      </c>
      <c r="F5" s="47">
        <v>44675</v>
      </c>
      <c r="G5" s="44" t="s">
        <v>422</v>
      </c>
      <c r="H5" s="10">
        <v>134334</v>
      </c>
      <c r="I5" s="10">
        <v>141050.70000000001</v>
      </c>
      <c r="J5" s="176" t="s">
        <v>427</v>
      </c>
      <c r="K5" s="44" t="s">
        <v>428</v>
      </c>
    </row>
    <row r="6" spans="1:11" s="64" customFormat="1" ht="28.5" customHeight="1">
      <c r="A6" s="170" t="s">
        <v>387</v>
      </c>
      <c r="B6" s="54">
        <v>5</v>
      </c>
      <c r="C6" s="143">
        <v>0</v>
      </c>
      <c r="D6" s="47">
        <v>44693</v>
      </c>
      <c r="E6" s="44" t="s">
        <v>421</v>
      </c>
      <c r="F6" s="47">
        <v>44726</v>
      </c>
      <c r="G6" s="44" t="s">
        <v>422</v>
      </c>
      <c r="H6" s="10">
        <v>76300</v>
      </c>
      <c r="I6" s="10">
        <v>80115</v>
      </c>
      <c r="J6" s="176" t="s">
        <v>429</v>
      </c>
      <c r="K6" s="44" t="s">
        <v>430</v>
      </c>
    </row>
    <row r="7" spans="1:11" s="64" customFormat="1" ht="28.5" customHeight="1">
      <c r="A7" s="170" t="s">
        <v>387</v>
      </c>
      <c r="B7" s="54">
        <v>6</v>
      </c>
      <c r="C7" s="143">
        <v>0</v>
      </c>
      <c r="D7" s="47">
        <v>44726</v>
      </c>
      <c r="E7" s="44" t="s">
        <v>421</v>
      </c>
      <c r="F7" s="47">
        <v>44763</v>
      </c>
      <c r="G7" s="44" t="s">
        <v>422</v>
      </c>
      <c r="H7" s="10">
        <v>67247.199999999997</v>
      </c>
      <c r="I7" s="10">
        <v>70609.56</v>
      </c>
      <c r="J7" s="176" t="s">
        <v>431</v>
      </c>
      <c r="K7" s="44" t="s">
        <v>432</v>
      </c>
    </row>
    <row r="8" spans="1:11" s="64" customFormat="1" ht="28.5" customHeight="1">
      <c r="A8" s="170" t="s">
        <v>387</v>
      </c>
      <c r="B8" s="54">
        <v>7</v>
      </c>
      <c r="C8" s="143">
        <v>0</v>
      </c>
      <c r="D8" s="47">
        <v>44803</v>
      </c>
      <c r="E8" s="44" t="s">
        <v>421</v>
      </c>
      <c r="F8" s="47">
        <v>44845</v>
      </c>
      <c r="G8" s="44" t="s">
        <v>422</v>
      </c>
      <c r="H8" s="10">
        <v>121215</v>
      </c>
      <c r="I8" s="10">
        <v>127275.75</v>
      </c>
      <c r="J8" s="176" t="s">
        <v>433</v>
      </c>
      <c r="K8" s="44" t="s">
        <v>434</v>
      </c>
    </row>
    <row r="9" spans="1:11" s="64" customFormat="1" ht="28.5" customHeight="1">
      <c r="A9" s="170" t="s">
        <v>387</v>
      </c>
      <c r="B9" s="54">
        <v>8</v>
      </c>
      <c r="C9" s="143">
        <v>0</v>
      </c>
      <c r="D9" s="47">
        <v>44882</v>
      </c>
      <c r="E9" s="44" t="s">
        <v>421</v>
      </c>
      <c r="F9" s="47">
        <v>44927</v>
      </c>
      <c r="G9" s="44" t="s">
        <v>422</v>
      </c>
      <c r="H9" s="10">
        <v>121815</v>
      </c>
      <c r="I9" s="10">
        <v>127905.75</v>
      </c>
      <c r="J9" s="176" t="s">
        <v>435</v>
      </c>
      <c r="K9" s="44"/>
    </row>
    <row r="10" spans="1:11" s="64" customFormat="1" ht="28.5" customHeight="1">
      <c r="A10" s="170" t="s">
        <v>387</v>
      </c>
      <c r="B10" s="54">
        <v>9</v>
      </c>
      <c r="C10" s="143">
        <v>0</v>
      </c>
      <c r="D10" s="47">
        <v>44915</v>
      </c>
      <c r="E10" s="44" t="s">
        <v>421</v>
      </c>
      <c r="F10" s="47">
        <v>44957</v>
      </c>
      <c r="G10" s="44" t="s">
        <v>422</v>
      </c>
      <c r="H10" s="10">
        <v>35970</v>
      </c>
      <c r="I10" s="10">
        <v>37768.5</v>
      </c>
      <c r="J10" s="176" t="s">
        <v>436</v>
      </c>
      <c r="K10" s="44"/>
    </row>
    <row r="11" spans="1:11" s="64" customFormat="1" ht="28.5" customHeight="1">
      <c r="A11" s="170" t="s">
        <v>387</v>
      </c>
      <c r="B11" s="54">
        <v>10</v>
      </c>
      <c r="C11" s="143">
        <v>0</v>
      </c>
      <c r="D11" s="47">
        <v>44959</v>
      </c>
      <c r="E11" s="44" t="s">
        <v>421</v>
      </c>
      <c r="F11" s="47">
        <v>44993</v>
      </c>
      <c r="G11" s="44" t="s">
        <v>422</v>
      </c>
      <c r="H11" s="10">
        <v>109050</v>
      </c>
      <c r="I11" s="10">
        <v>114502.5</v>
      </c>
      <c r="J11" s="176" t="s">
        <v>437</v>
      </c>
      <c r="K11" s="44"/>
    </row>
    <row r="12" spans="1:11" s="64" customFormat="1" ht="28.5" customHeight="1">
      <c r="A12" s="170" t="s">
        <v>387</v>
      </c>
      <c r="B12" s="54">
        <v>11</v>
      </c>
      <c r="C12" s="143">
        <v>0</v>
      </c>
      <c r="D12" s="47">
        <v>44987</v>
      </c>
      <c r="E12" s="44" t="s">
        <v>421</v>
      </c>
      <c r="F12" s="47">
        <v>45026</v>
      </c>
      <c r="G12" s="44" t="s">
        <v>422</v>
      </c>
      <c r="H12" s="10">
        <v>33665</v>
      </c>
      <c r="I12" s="10">
        <v>35348.25</v>
      </c>
      <c r="J12" s="176" t="s">
        <v>438</v>
      </c>
      <c r="K12" s="44"/>
    </row>
    <row r="13" spans="1:11" s="64" customFormat="1" ht="28.5" customHeight="1">
      <c r="A13" s="170" t="s">
        <v>387</v>
      </c>
      <c r="B13" s="54">
        <v>12</v>
      </c>
      <c r="C13" s="143">
        <v>0</v>
      </c>
      <c r="D13" s="47">
        <v>45020</v>
      </c>
      <c r="E13" s="44" t="s">
        <v>421</v>
      </c>
      <c r="F13" s="47">
        <v>45069</v>
      </c>
      <c r="G13" s="44" t="s">
        <v>422</v>
      </c>
      <c r="H13" s="10">
        <v>59949</v>
      </c>
      <c r="I13" s="10">
        <v>62946.45</v>
      </c>
      <c r="J13" s="176" t="s">
        <v>439</v>
      </c>
      <c r="K13" s="44"/>
    </row>
    <row r="14" spans="1:11" s="64" customFormat="1" ht="28.5" customHeight="1">
      <c r="A14" s="170" t="s">
        <v>387</v>
      </c>
      <c r="B14" s="54">
        <v>13</v>
      </c>
      <c r="C14" s="143">
        <v>0</v>
      </c>
      <c r="D14" s="47">
        <v>45054</v>
      </c>
      <c r="E14" s="44" t="s">
        <v>421</v>
      </c>
      <c r="F14" s="47">
        <v>45103</v>
      </c>
      <c r="G14" s="44" t="s">
        <v>422</v>
      </c>
      <c r="H14" s="10">
        <v>96333</v>
      </c>
      <c r="I14" s="10">
        <v>101149.65</v>
      </c>
      <c r="J14" s="176" t="s">
        <v>440</v>
      </c>
      <c r="K14" s="44"/>
    </row>
    <row r="15" spans="1:11" s="64" customFormat="1" ht="28.5" customHeight="1">
      <c r="A15" s="170" t="s">
        <v>387</v>
      </c>
      <c r="B15" s="54">
        <v>14</v>
      </c>
      <c r="C15" s="143">
        <v>0</v>
      </c>
      <c r="D15" s="47">
        <v>45089</v>
      </c>
      <c r="E15" s="44" t="s">
        <v>421</v>
      </c>
      <c r="F15" s="47">
        <v>45138</v>
      </c>
      <c r="G15" s="44" t="s">
        <v>422</v>
      </c>
      <c r="H15" s="10">
        <v>34927</v>
      </c>
      <c r="I15" s="10">
        <v>36673.35</v>
      </c>
      <c r="J15" s="176" t="s">
        <v>441</v>
      </c>
      <c r="K15" s="44"/>
    </row>
    <row r="16" spans="1:11" s="64" customFormat="1" ht="28.5" customHeight="1">
      <c r="A16" s="170" t="s">
        <v>387</v>
      </c>
      <c r="B16" s="54">
        <v>15</v>
      </c>
      <c r="C16" s="143">
        <v>0</v>
      </c>
      <c r="D16" s="47">
        <v>45113</v>
      </c>
      <c r="E16" s="44" t="s">
        <v>421</v>
      </c>
      <c r="F16" s="47">
        <v>45162</v>
      </c>
      <c r="G16" s="44" t="s">
        <v>422</v>
      </c>
      <c r="H16" s="10">
        <v>24187</v>
      </c>
      <c r="I16" s="10">
        <v>25396.35</v>
      </c>
      <c r="J16" s="176" t="s">
        <v>442</v>
      </c>
      <c r="K16" s="44"/>
    </row>
    <row r="17" spans="1:11" s="64" customFormat="1" ht="28.5" customHeight="1">
      <c r="A17" s="170" t="s">
        <v>387</v>
      </c>
      <c r="B17" s="54">
        <v>16</v>
      </c>
      <c r="C17" s="143">
        <v>0</v>
      </c>
      <c r="D17" s="47">
        <v>45142</v>
      </c>
      <c r="E17" s="44" t="s">
        <v>421</v>
      </c>
      <c r="F17" s="47">
        <v>45191</v>
      </c>
      <c r="G17" s="44" t="s">
        <v>422</v>
      </c>
      <c r="H17" s="10">
        <v>95618</v>
      </c>
      <c r="I17" s="10">
        <v>100398.9</v>
      </c>
      <c r="J17" s="176" t="s">
        <v>443</v>
      </c>
      <c r="K17" s="44"/>
    </row>
    <row r="18" spans="1:11" s="64" customFormat="1" ht="28.5" customHeight="1">
      <c r="A18" s="170" t="s">
        <v>387</v>
      </c>
      <c r="B18" s="54">
        <v>17</v>
      </c>
      <c r="C18" s="143">
        <v>0</v>
      </c>
      <c r="D18" s="47">
        <v>45182</v>
      </c>
      <c r="E18" s="44" t="s">
        <v>421</v>
      </c>
      <c r="F18" s="47">
        <v>45231</v>
      </c>
      <c r="G18" s="44" t="s">
        <v>422</v>
      </c>
      <c r="H18" s="10">
        <v>24187</v>
      </c>
      <c r="I18" s="10">
        <v>25396.35</v>
      </c>
      <c r="J18" s="176" t="s">
        <v>444</v>
      </c>
      <c r="K18" s="44"/>
    </row>
    <row r="19" spans="1:11" s="64" customFormat="1" ht="28.5" customHeight="1">
      <c r="A19" s="170" t="s">
        <v>387</v>
      </c>
      <c r="B19" s="54">
        <v>18</v>
      </c>
      <c r="C19" s="143">
        <v>0</v>
      </c>
      <c r="D19" s="47">
        <v>45204</v>
      </c>
      <c r="E19" s="44" t="s">
        <v>421</v>
      </c>
      <c r="F19" s="47">
        <v>45253</v>
      </c>
      <c r="G19" s="44" t="s">
        <v>422</v>
      </c>
      <c r="H19" s="10">
        <v>24187</v>
      </c>
      <c r="I19" s="10">
        <v>25396.35</v>
      </c>
      <c r="J19" s="176" t="s">
        <v>445</v>
      </c>
      <c r="K19" s="44"/>
    </row>
    <row r="20" spans="1:11" s="64" customFormat="1" ht="28.5" customHeight="1">
      <c r="A20" s="170" t="s">
        <v>387</v>
      </c>
      <c r="B20" s="54">
        <v>19</v>
      </c>
      <c r="C20" s="143">
        <v>0</v>
      </c>
      <c r="D20" s="47">
        <v>45240</v>
      </c>
      <c r="E20" s="44" t="s">
        <v>421</v>
      </c>
      <c r="F20" s="47">
        <v>45289</v>
      </c>
      <c r="G20" s="44" t="s">
        <v>422</v>
      </c>
      <c r="H20" s="10">
        <v>170453</v>
      </c>
      <c r="I20" s="10">
        <v>178975.65</v>
      </c>
      <c r="J20" s="176" t="s">
        <v>446</v>
      </c>
      <c r="K20" s="44"/>
    </row>
    <row r="21" spans="1:11" s="64" customFormat="1" ht="28.5" customHeight="1">
      <c r="A21" s="170" t="s">
        <v>387</v>
      </c>
      <c r="B21" s="54">
        <v>20</v>
      </c>
      <c r="C21" s="143">
        <v>0</v>
      </c>
      <c r="D21" s="47">
        <v>45271</v>
      </c>
      <c r="E21" s="44" t="s">
        <v>421</v>
      </c>
      <c r="F21" s="47">
        <v>45320</v>
      </c>
      <c r="G21" s="44" t="s">
        <v>422</v>
      </c>
      <c r="H21" s="10">
        <v>36552</v>
      </c>
      <c r="I21" s="10">
        <v>38379.599999999999</v>
      </c>
      <c r="J21" s="176" t="s">
        <v>447</v>
      </c>
      <c r="K21" s="44"/>
    </row>
    <row r="22" spans="1:11" s="64" customFormat="1" ht="28.5" customHeight="1">
      <c r="A22" s="170" t="s">
        <v>387</v>
      </c>
      <c r="B22" s="54">
        <v>21</v>
      </c>
      <c r="C22" s="143">
        <v>0</v>
      </c>
      <c r="D22" s="47">
        <v>45306</v>
      </c>
      <c r="E22" s="44" t="s">
        <v>421</v>
      </c>
      <c r="F22" s="47">
        <v>45355</v>
      </c>
      <c r="G22" s="44" t="s">
        <v>422</v>
      </c>
      <c r="H22" s="10">
        <v>25396.35</v>
      </c>
      <c r="I22" s="10">
        <v>26666.1675</v>
      </c>
      <c r="J22" s="176" t="s">
        <v>448</v>
      </c>
      <c r="K22" s="44"/>
    </row>
    <row r="23" spans="1:11" s="64" customFormat="1" ht="28.5" customHeight="1">
      <c r="A23" s="170" t="s">
        <v>387</v>
      </c>
      <c r="B23" s="54">
        <v>22</v>
      </c>
      <c r="C23" s="143">
        <v>0</v>
      </c>
      <c r="D23" s="47">
        <v>45331</v>
      </c>
      <c r="E23" s="44" t="s">
        <v>421</v>
      </c>
      <c r="F23" s="47">
        <v>45377</v>
      </c>
      <c r="G23" s="44" t="s">
        <v>422</v>
      </c>
      <c r="H23" s="10">
        <v>92763</v>
      </c>
      <c r="I23" s="10">
        <v>97401.15</v>
      </c>
      <c r="J23" s="176" t="s">
        <v>449</v>
      </c>
      <c r="K23" s="44"/>
    </row>
    <row r="24" spans="1:11" s="64" customFormat="1" ht="28.5" customHeight="1">
      <c r="A24" s="170" t="s">
        <v>387</v>
      </c>
      <c r="B24" s="54">
        <v>23</v>
      </c>
      <c r="C24" s="143">
        <v>0</v>
      </c>
      <c r="D24" s="47">
        <v>45362</v>
      </c>
      <c r="E24" s="44" t="s">
        <v>421</v>
      </c>
      <c r="F24" s="47">
        <v>45411</v>
      </c>
      <c r="G24" s="44" t="s">
        <v>422</v>
      </c>
      <c r="H24" s="10">
        <v>25087</v>
      </c>
      <c r="I24" s="10">
        <v>26341.35</v>
      </c>
      <c r="J24" s="176">
        <v>0</v>
      </c>
      <c r="K24" s="44"/>
    </row>
    <row r="25" spans="1:11" s="64" customFormat="1" ht="28.5" customHeight="1">
      <c r="A25" s="170" t="s">
        <v>387</v>
      </c>
      <c r="B25" s="54">
        <v>24</v>
      </c>
      <c r="C25" s="143">
        <v>0</v>
      </c>
      <c r="D25" s="47">
        <v>45408</v>
      </c>
      <c r="E25" s="44" t="s">
        <v>421</v>
      </c>
      <c r="F25" s="47">
        <v>45457</v>
      </c>
      <c r="G25" s="44" t="s">
        <v>422</v>
      </c>
      <c r="H25" s="10">
        <v>43597</v>
      </c>
      <c r="I25" s="10">
        <v>45776.85</v>
      </c>
      <c r="J25" s="176">
        <v>0</v>
      </c>
      <c r="K25" s="44"/>
    </row>
    <row r="26" spans="1:11" s="64" customFormat="1" ht="28.5" customHeight="1">
      <c r="A26" s="170" t="s">
        <v>387</v>
      </c>
      <c r="B26" s="54">
        <v>25</v>
      </c>
      <c r="C26" s="143">
        <v>0</v>
      </c>
      <c r="D26" s="47">
        <v>45471</v>
      </c>
      <c r="E26" s="44" t="s">
        <v>421</v>
      </c>
      <c r="F26" s="47">
        <v>45520</v>
      </c>
      <c r="G26" s="44" t="s">
        <v>422</v>
      </c>
      <c r="H26" s="10">
        <v>141509</v>
      </c>
      <c r="I26" s="10">
        <v>148584.45000000001</v>
      </c>
      <c r="J26" s="176">
        <v>0</v>
      </c>
      <c r="K26" s="44"/>
    </row>
    <row r="27" spans="1:11" s="64" customFormat="1" ht="28.5" customHeight="1">
      <c r="A27" s="170" t="s">
        <v>387</v>
      </c>
      <c r="B27" s="54">
        <v>26</v>
      </c>
      <c r="C27" s="143">
        <v>0</v>
      </c>
      <c r="D27" s="47">
        <v>45510</v>
      </c>
      <c r="E27" s="44" t="s">
        <v>421</v>
      </c>
      <c r="F27" s="47">
        <v>45559</v>
      </c>
      <c r="G27" s="44" t="s">
        <v>422</v>
      </c>
      <c r="H27" s="10">
        <v>28687</v>
      </c>
      <c r="I27" s="10">
        <v>30121.35</v>
      </c>
      <c r="J27" s="176" t="s">
        <v>450</v>
      </c>
      <c r="K27" s="44"/>
    </row>
    <row r="28" spans="1:11" s="64" customFormat="1" ht="28.5" customHeight="1">
      <c r="A28" s="171" t="s">
        <v>388</v>
      </c>
      <c r="B28" s="54">
        <v>1</v>
      </c>
      <c r="C28" s="143">
        <v>0</v>
      </c>
      <c r="D28" s="47">
        <v>44845</v>
      </c>
      <c r="E28" s="44" t="s">
        <v>453</v>
      </c>
      <c r="F28" s="47">
        <v>44857</v>
      </c>
      <c r="G28" s="44" t="s">
        <v>422</v>
      </c>
      <c r="H28" s="10">
        <v>11672699.619999999</v>
      </c>
      <c r="I28" s="10">
        <v>12256334.601</v>
      </c>
      <c r="J28" s="176">
        <v>0</v>
      </c>
      <c r="K28" s="44"/>
    </row>
    <row r="29" spans="1:11" s="64" customFormat="1" ht="28.5" customHeight="1">
      <c r="A29" s="171" t="s">
        <v>388</v>
      </c>
      <c r="B29" s="54">
        <v>1</v>
      </c>
      <c r="C29" s="143">
        <v>0</v>
      </c>
      <c r="D29" s="47">
        <v>45246</v>
      </c>
      <c r="E29" s="44" t="s">
        <v>421</v>
      </c>
      <c r="F29" s="47">
        <v>45291</v>
      </c>
      <c r="G29" s="44" t="s">
        <v>422</v>
      </c>
      <c r="H29" s="10">
        <v>5849473.5</v>
      </c>
      <c r="I29" s="10">
        <v>6141947.1749999998</v>
      </c>
      <c r="J29" s="176" t="s">
        <v>454</v>
      </c>
      <c r="K29" s="44" t="s">
        <v>455</v>
      </c>
    </row>
    <row r="30" spans="1:11" s="64" customFormat="1" ht="28.5" customHeight="1">
      <c r="A30" s="171" t="s">
        <v>388</v>
      </c>
      <c r="B30" s="54">
        <v>2</v>
      </c>
      <c r="C30" s="143">
        <v>0</v>
      </c>
      <c r="D30" s="47">
        <v>45756</v>
      </c>
      <c r="E30" s="44" t="s">
        <v>456</v>
      </c>
      <c r="F30" s="47">
        <v>45801</v>
      </c>
      <c r="G30" s="44" t="s">
        <v>422</v>
      </c>
      <c r="H30" s="10">
        <v>649941.5</v>
      </c>
      <c r="I30" s="10">
        <v>682438.57499999995</v>
      </c>
      <c r="J30" s="176" t="s">
        <v>457</v>
      </c>
      <c r="K30" s="44" t="s">
        <v>458</v>
      </c>
    </row>
    <row r="31" spans="1:11" s="64" customFormat="1" ht="28.5" customHeight="1">
      <c r="A31" s="171" t="s">
        <v>388</v>
      </c>
      <c r="B31" s="54">
        <v>1</v>
      </c>
      <c r="C31" s="143">
        <v>0</v>
      </c>
      <c r="D31" s="47">
        <v>45266</v>
      </c>
      <c r="E31" s="44" t="s">
        <v>421</v>
      </c>
      <c r="F31" s="47">
        <v>45311</v>
      </c>
      <c r="G31" s="44" t="s">
        <v>422</v>
      </c>
      <c r="H31" s="10">
        <v>1665000</v>
      </c>
      <c r="I31" s="10">
        <v>1748250</v>
      </c>
      <c r="J31" s="176" t="s">
        <v>459</v>
      </c>
      <c r="K31" s="44" t="s">
        <v>460</v>
      </c>
    </row>
    <row r="32" spans="1:11" s="64" customFormat="1" ht="28.5" customHeight="1">
      <c r="A32" s="171" t="s">
        <v>388</v>
      </c>
      <c r="B32" s="54">
        <v>2</v>
      </c>
      <c r="C32" s="143">
        <v>0</v>
      </c>
      <c r="D32" s="47">
        <v>45756</v>
      </c>
      <c r="E32" s="44" t="s">
        <v>456</v>
      </c>
      <c r="F32" s="47">
        <v>45801</v>
      </c>
      <c r="G32" s="44" t="s">
        <v>422</v>
      </c>
      <c r="H32" s="10">
        <v>185000</v>
      </c>
      <c r="I32" s="10">
        <v>194250</v>
      </c>
      <c r="J32" s="179" t="s">
        <v>457</v>
      </c>
      <c r="K32" s="44" t="s">
        <v>461</v>
      </c>
    </row>
    <row r="33" spans="1:11" s="64" customFormat="1" ht="28.5" customHeight="1">
      <c r="A33" s="171" t="s">
        <v>388</v>
      </c>
      <c r="B33" s="54">
        <v>2</v>
      </c>
      <c r="C33" s="143">
        <v>0</v>
      </c>
      <c r="D33" s="47">
        <v>44876</v>
      </c>
      <c r="E33" s="44" t="s">
        <v>421</v>
      </c>
      <c r="F33" s="47">
        <v>44910</v>
      </c>
      <c r="G33" s="44" t="s">
        <v>422</v>
      </c>
      <c r="H33" s="10">
        <v>1843013.4</v>
      </c>
      <c r="I33" s="10">
        <v>1935164.0699999998</v>
      </c>
      <c r="J33" s="176" t="s">
        <v>462</v>
      </c>
      <c r="K33" s="44"/>
    </row>
    <row r="34" spans="1:11" s="64" customFormat="1" ht="28.5" customHeight="1">
      <c r="A34" s="171" t="s">
        <v>388</v>
      </c>
      <c r="B34" s="54">
        <v>3</v>
      </c>
      <c r="C34" s="143">
        <v>0</v>
      </c>
      <c r="D34" s="47">
        <v>44685</v>
      </c>
      <c r="E34" s="44" t="s">
        <v>421</v>
      </c>
      <c r="F34" s="47">
        <v>45095</v>
      </c>
      <c r="G34" s="44" t="s">
        <v>422</v>
      </c>
      <c r="H34" s="10">
        <v>2143102.4500000002</v>
      </c>
      <c r="I34" s="10">
        <v>2250257.5725000002</v>
      </c>
      <c r="J34" s="176" t="s">
        <v>463</v>
      </c>
      <c r="K34" s="44"/>
    </row>
    <row r="35" spans="1:11" s="64" customFormat="1" ht="28.5" customHeight="1">
      <c r="A35" s="171" t="s">
        <v>388</v>
      </c>
      <c r="B35" s="54">
        <v>4</v>
      </c>
      <c r="C35" s="143">
        <v>0</v>
      </c>
      <c r="D35" s="47">
        <v>45077</v>
      </c>
      <c r="E35" s="44" t="s">
        <v>421</v>
      </c>
      <c r="F35" s="47">
        <v>45097</v>
      </c>
      <c r="G35" s="44" t="s">
        <v>422</v>
      </c>
      <c r="H35" s="10">
        <v>7521150.2300000004</v>
      </c>
      <c r="I35" s="10">
        <v>7897207.7415000005</v>
      </c>
      <c r="J35" s="176">
        <v>0</v>
      </c>
      <c r="K35" s="44"/>
    </row>
    <row r="36" spans="1:11" s="64" customFormat="1" ht="28.5" customHeight="1">
      <c r="A36" s="171" t="s">
        <v>388</v>
      </c>
      <c r="B36" s="54">
        <v>5</v>
      </c>
      <c r="C36" s="143">
        <v>0</v>
      </c>
      <c r="D36" s="47">
        <v>45091</v>
      </c>
      <c r="E36" s="44" t="s">
        <v>421</v>
      </c>
      <c r="F36" s="47">
        <v>45125</v>
      </c>
      <c r="G36" s="44" t="s">
        <v>422</v>
      </c>
      <c r="H36" s="10">
        <v>3016237.19</v>
      </c>
      <c r="I36" s="10">
        <v>3167049.0494999997</v>
      </c>
      <c r="J36" s="176">
        <v>0</v>
      </c>
      <c r="K36" s="44"/>
    </row>
    <row r="37" spans="1:11" s="64" customFormat="1" ht="28.5" customHeight="1">
      <c r="A37" s="171" t="s">
        <v>388</v>
      </c>
      <c r="B37" s="54">
        <v>6</v>
      </c>
      <c r="C37" s="143">
        <v>0</v>
      </c>
      <c r="D37" s="47">
        <v>45133</v>
      </c>
      <c r="E37" s="44" t="s">
        <v>421</v>
      </c>
      <c r="F37" s="47">
        <v>45156</v>
      </c>
      <c r="G37" s="44" t="s">
        <v>422</v>
      </c>
      <c r="H37" s="10">
        <v>17237850.5</v>
      </c>
      <c r="I37" s="10">
        <v>18099743.024999999</v>
      </c>
      <c r="J37" s="176" t="s">
        <v>464</v>
      </c>
      <c r="K37" s="44"/>
    </row>
    <row r="38" spans="1:11" s="64" customFormat="1" ht="28.5" customHeight="1">
      <c r="A38" s="171" t="s">
        <v>388</v>
      </c>
      <c r="B38" s="54">
        <v>7</v>
      </c>
      <c r="C38" s="143">
        <v>0</v>
      </c>
      <c r="D38" s="47">
        <v>45140</v>
      </c>
      <c r="E38" s="44" t="s">
        <v>421</v>
      </c>
      <c r="F38" s="47">
        <v>45185</v>
      </c>
      <c r="G38" s="44" t="s">
        <v>422</v>
      </c>
      <c r="H38" s="10">
        <v>13940523.550000001</v>
      </c>
      <c r="I38" s="10">
        <v>14637549.727500001</v>
      </c>
      <c r="J38" s="176" t="s">
        <v>465</v>
      </c>
      <c r="K38" s="44"/>
    </row>
    <row r="39" spans="1:11" s="64" customFormat="1" ht="28.5" customHeight="1">
      <c r="A39" s="171" t="s">
        <v>388</v>
      </c>
      <c r="B39" s="54">
        <v>8</v>
      </c>
      <c r="C39" s="143">
        <v>0</v>
      </c>
      <c r="D39" s="47">
        <v>45170</v>
      </c>
      <c r="E39" s="44" t="s">
        <v>421</v>
      </c>
      <c r="F39" s="47">
        <v>45215</v>
      </c>
      <c r="G39" s="44" t="s">
        <v>422</v>
      </c>
      <c r="H39" s="10">
        <v>19360569.280000001</v>
      </c>
      <c r="I39" s="10">
        <v>20328597.744000003</v>
      </c>
      <c r="J39" s="176" t="s">
        <v>466</v>
      </c>
      <c r="K39" s="44"/>
    </row>
    <row r="40" spans="1:11" s="64" customFormat="1" ht="28.5" customHeight="1">
      <c r="A40" s="171" t="s">
        <v>388</v>
      </c>
      <c r="B40" s="54">
        <v>9</v>
      </c>
      <c r="C40" s="143">
        <v>0</v>
      </c>
      <c r="D40" s="47">
        <v>45201</v>
      </c>
      <c r="E40" s="44" t="s">
        <v>421</v>
      </c>
      <c r="F40" s="47">
        <v>45246</v>
      </c>
      <c r="G40" s="44" t="s">
        <v>422</v>
      </c>
      <c r="H40" s="10">
        <v>15182740.869999999</v>
      </c>
      <c r="I40" s="10">
        <v>15941877.9135</v>
      </c>
      <c r="J40" s="176" t="s">
        <v>467</v>
      </c>
      <c r="K40" s="44"/>
    </row>
    <row r="41" spans="1:11" s="64" customFormat="1" ht="28.5" customHeight="1">
      <c r="A41" s="171" t="s">
        <v>388</v>
      </c>
      <c r="B41" s="54">
        <v>10</v>
      </c>
      <c r="C41" s="143">
        <v>0</v>
      </c>
      <c r="D41" s="47">
        <v>45232</v>
      </c>
      <c r="E41" s="44" t="s">
        <v>421</v>
      </c>
      <c r="F41" s="47">
        <v>45277</v>
      </c>
      <c r="G41" s="44" t="s">
        <v>422</v>
      </c>
      <c r="H41" s="10">
        <v>14119966.810000001</v>
      </c>
      <c r="I41" s="10">
        <v>14825965.150500001</v>
      </c>
      <c r="J41" s="176" t="s">
        <v>468</v>
      </c>
      <c r="K41" s="44"/>
    </row>
    <row r="42" spans="1:11" s="64" customFormat="1" ht="28.5" customHeight="1">
      <c r="A42" s="171" t="s">
        <v>388</v>
      </c>
      <c r="B42" s="54">
        <v>11</v>
      </c>
      <c r="C42" s="143">
        <v>0</v>
      </c>
      <c r="D42" s="47">
        <v>45261</v>
      </c>
      <c r="E42" s="44" t="s">
        <v>421</v>
      </c>
      <c r="F42" s="47">
        <v>45306</v>
      </c>
      <c r="G42" s="44" t="s">
        <v>422</v>
      </c>
      <c r="H42" s="10">
        <v>8363439.9000000004</v>
      </c>
      <c r="I42" s="10">
        <v>8781611.8949999996</v>
      </c>
      <c r="J42" s="176" t="s">
        <v>469</v>
      </c>
      <c r="K42" s="44"/>
    </row>
    <row r="43" spans="1:11" s="64" customFormat="1" ht="28.5" customHeight="1">
      <c r="A43" s="171" t="s">
        <v>388</v>
      </c>
      <c r="B43" s="54">
        <v>12</v>
      </c>
      <c r="C43" s="143">
        <v>0</v>
      </c>
      <c r="D43" s="47">
        <v>45469</v>
      </c>
      <c r="E43" s="44" t="s">
        <v>470</v>
      </c>
      <c r="F43" s="47">
        <v>45514</v>
      </c>
      <c r="G43" s="44" t="s">
        <v>471</v>
      </c>
      <c r="H43" s="10">
        <v>2121807.34</v>
      </c>
      <c r="I43" s="10">
        <v>2227897.7069999999</v>
      </c>
      <c r="J43" s="176" t="s">
        <v>472</v>
      </c>
      <c r="K43" s="44" t="s">
        <v>473</v>
      </c>
    </row>
    <row r="44" spans="1:11" s="64" customFormat="1" ht="28.5" customHeight="1">
      <c r="A44" s="171" t="s">
        <v>388</v>
      </c>
      <c r="B44" s="54">
        <v>12</v>
      </c>
      <c r="C44" s="143">
        <v>1</v>
      </c>
      <c r="D44" s="47">
        <v>45756</v>
      </c>
      <c r="E44" s="44" t="s">
        <v>456</v>
      </c>
      <c r="F44" s="47">
        <v>45779</v>
      </c>
      <c r="G44" s="44" t="s">
        <v>422</v>
      </c>
      <c r="H44" s="10">
        <v>2444987.13</v>
      </c>
      <c r="I44" s="10">
        <v>2567236.4864999996</v>
      </c>
      <c r="J44" s="176" t="s">
        <v>474</v>
      </c>
      <c r="K44" s="44" t="s">
        <v>475</v>
      </c>
    </row>
    <row r="45" spans="1:11" s="64" customFormat="1" ht="28.5" customHeight="1">
      <c r="A45" s="171" t="s">
        <v>389</v>
      </c>
      <c r="B45" s="54">
        <v>1</v>
      </c>
      <c r="C45" s="143">
        <v>0</v>
      </c>
      <c r="D45" s="47">
        <v>44915</v>
      </c>
      <c r="E45" s="44" t="s">
        <v>421</v>
      </c>
      <c r="F45" s="47">
        <v>44953</v>
      </c>
      <c r="G45" s="44" t="s">
        <v>422</v>
      </c>
      <c r="H45" s="10">
        <v>116569</v>
      </c>
      <c r="I45" s="10">
        <v>122397.45</v>
      </c>
      <c r="J45" s="176" t="s">
        <v>476</v>
      </c>
      <c r="K45" s="44" t="s">
        <v>424</v>
      </c>
    </row>
    <row r="46" spans="1:11" s="64" customFormat="1" ht="28.5" customHeight="1">
      <c r="A46" s="171" t="s">
        <v>389</v>
      </c>
      <c r="B46" s="54">
        <v>2</v>
      </c>
      <c r="C46" s="143">
        <v>0</v>
      </c>
      <c r="D46" s="47">
        <v>45120</v>
      </c>
      <c r="E46" s="44" t="s">
        <v>421</v>
      </c>
      <c r="F46" s="47">
        <v>45164</v>
      </c>
      <c r="G46" s="44" t="s">
        <v>422</v>
      </c>
      <c r="H46" s="10">
        <v>271348.39</v>
      </c>
      <c r="I46" s="10">
        <v>284915.80950000003</v>
      </c>
      <c r="J46" s="176">
        <v>0</v>
      </c>
      <c r="K46" s="44"/>
    </row>
    <row r="47" spans="1:11" s="64" customFormat="1" ht="28.5" customHeight="1">
      <c r="A47" s="171" t="s">
        <v>389</v>
      </c>
      <c r="B47" s="54">
        <v>3</v>
      </c>
      <c r="C47" s="143">
        <v>0</v>
      </c>
      <c r="D47" s="47">
        <v>45127</v>
      </c>
      <c r="E47" s="44" t="s">
        <v>421</v>
      </c>
      <c r="F47" s="47">
        <v>45157</v>
      </c>
      <c r="G47" s="44" t="s">
        <v>422</v>
      </c>
      <c r="H47" s="10">
        <v>120100</v>
      </c>
      <c r="I47" s="10">
        <v>126105</v>
      </c>
      <c r="J47" s="176" t="s">
        <v>477</v>
      </c>
      <c r="K47" s="44"/>
    </row>
    <row r="48" spans="1:11" s="64" customFormat="1" ht="28.5" customHeight="1">
      <c r="A48" s="171" t="s">
        <v>389</v>
      </c>
      <c r="B48" s="54">
        <v>4</v>
      </c>
      <c r="C48" s="143">
        <v>0</v>
      </c>
      <c r="D48" s="47">
        <v>45148</v>
      </c>
      <c r="E48" s="44" t="s">
        <v>421</v>
      </c>
      <c r="F48" s="47">
        <v>45178</v>
      </c>
      <c r="G48" s="44" t="s">
        <v>422</v>
      </c>
      <c r="H48" s="10">
        <v>123212</v>
      </c>
      <c r="I48" s="10">
        <v>129372.6</v>
      </c>
      <c r="J48" s="176" t="s">
        <v>478</v>
      </c>
      <c r="K48" s="44"/>
    </row>
    <row r="49" spans="1:11" s="64" customFormat="1" ht="28.5" customHeight="1">
      <c r="A49" s="171" t="s">
        <v>389</v>
      </c>
      <c r="B49" s="54">
        <v>5</v>
      </c>
      <c r="C49" s="143">
        <v>0</v>
      </c>
      <c r="D49" s="47">
        <v>45180</v>
      </c>
      <c r="E49" s="44" t="s">
        <v>421</v>
      </c>
      <c r="F49" s="47">
        <v>45210</v>
      </c>
      <c r="G49" s="44" t="s">
        <v>422</v>
      </c>
      <c r="H49" s="10">
        <v>122052.31</v>
      </c>
      <c r="I49" s="10">
        <v>128154.9255</v>
      </c>
      <c r="J49" s="176" t="s">
        <v>479</v>
      </c>
      <c r="K49" s="44"/>
    </row>
    <row r="50" spans="1:11" s="64" customFormat="1" ht="28.5" customHeight="1">
      <c r="A50" s="171" t="s">
        <v>389</v>
      </c>
      <c r="B50" s="54">
        <v>6</v>
      </c>
      <c r="C50" s="143">
        <v>0</v>
      </c>
      <c r="D50" s="47">
        <v>45212</v>
      </c>
      <c r="E50" s="44" t="s">
        <v>421</v>
      </c>
      <c r="F50" s="47">
        <v>45242</v>
      </c>
      <c r="G50" s="44" t="s">
        <v>422</v>
      </c>
      <c r="H50" s="10">
        <v>127826.5</v>
      </c>
      <c r="I50" s="10">
        <v>134217.82500000001</v>
      </c>
      <c r="J50" s="176" t="s">
        <v>480</v>
      </c>
      <c r="K50" s="44"/>
    </row>
    <row r="51" spans="1:11" s="64" customFormat="1" ht="28.5" customHeight="1">
      <c r="A51" s="171" t="s">
        <v>389</v>
      </c>
      <c r="B51" s="54">
        <v>7</v>
      </c>
      <c r="C51" s="143">
        <v>0</v>
      </c>
      <c r="D51" s="47">
        <v>45245</v>
      </c>
      <c r="E51" s="44" t="s">
        <v>421</v>
      </c>
      <c r="F51" s="47">
        <v>45275</v>
      </c>
      <c r="G51" s="44" t="s">
        <v>422</v>
      </c>
      <c r="H51" s="10">
        <v>118900</v>
      </c>
      <c r="I51" s="10">
        <v>124845</v>
      </c>
      <c r="J51" s="176" t="s">
        <v>481</v>
      </c>
      <c r="K51" s="44"/>
    </row>
    <row r="52" spans="1:11" s="64" customFormat="1" ht="28.5" customHeight="1">
      <c r="A52" s="171" t="s">
        <v>389</v>
      </c>
      <c r="B52" s="54">
        <v>8</v>
      </c>
      <c r="C52" s="143">
        <v>0</v>
      </c>
      <c r="D52" s="47">
        <v>45281</v>
      </c>
      <c r="E52" s="44" t="s">
        <v>421</v>
      </c>
      <c r="F52" s="47">
        <v>45311</v>
      </c>
      <c r="G52" s="44" t="s">
        <v>422</v>
      </c>
      <c r="H52" s="10">
        <v>111723.55</v>
      </c>
      <c r="I52" s="10">
        <v>117309.72750000001</v>
      </c>
      <c r="J52" s="176" t="s">
        <v>482</v>
      </c>
      <c r="K52" s="44"/>
    </row>
    <row r="53" spans="1:11" s="64" customFormat="1" ht="28.5" customHeight="1">
      <c r="A53" s="171" t="s">
        <v>389</v>
      </c>
      <c r="B53" s="54">
        <v>9</v>
      </c>
      <c r="C53" s="143">
        <v>0</v>
      </c>
      <c r="D53" s="47">
        <v>45323</v>
      </c>
      <c r="E53" s="44" t="s">
        <v>421</v>
      </c>
      <c r="F53" s="47">
        <v>45353</v>
      </c>
      <c r="G53" s="44" t="s">
        <v>422</v>
      </c>
      <c r="H53" s="10">
        <v>70637.5</v>
      </c>
      <c r="I53" s="10">
        <v>74169.375</v>
      </c>
      <c r="J53" s="176" t="s">
        <v>483</v>
      </c>
      <c r="K53" s="44"/>
    </row>
    <row r="54" spans="1:11" s="64" customFormat="1" ht="28.5" customHeight="1">
      <c r="A54" s="171" t="s">
        <v>389</v>
      </c>
      <c r="B54" s="54">
        <v>10</v>
      </c>
      <c r="C54" s="143">
        <v>0</v>
      </c>
      <c r="D54" s="47">
        <v>45429</v>
      </c>
      <c r="E54" s="44" t="s">
        <v>421</v>
      </c>
      <c r="F54" s="47">
        <v>45459</v>
      </c>
      <c r="G54" s="44" t="s">
        <v>422</v>
      </c>
      <c r="H54" s="10">
        <v>38857</v>
      </c>
      <c r="I54" s="10">
        <v>40799.85</v>
      </c>
      <c r="J54" s="176" t="s">
        <v>484</v>
      </c>
      <c r="K54" s="44"/>
    </row>
    <row r="55" spans="1:11" s="64" customFormat="1" ht="28.5" customHeight="1">
      <c r="A55" s="171" t="s">
        <v>389</v>
      </c>
      <c r="B55" s="54">
        <v>11</v>
      </c>
      <c r="C55" s="143">
        <v>0</v>
      </c>
      <c r="D55" s="47">
        <v>45497</v>
      </c>
      <c r="E55" s="44" t="s">
        <v>421</v>
      </c>
      <c r="F55" s="47">
        <v>45527</v>
      </c>
      <c r="G55" s="44" t="s">
        <v>422</v>
      </c>
      <c r="H55" s="10">
        <v>26355</v>
      </c>
      <c r="I55" s="10">
        <v>27672.75</v>
      </c>
      <c r="J55" s="176" t="s">
        <v>485</v>
      </c>
      <c r="K55" s="44"/>
    </row>
    <row r="56" spans="1:11" s="64" customFormat="1" ht="28.5" customHeight="1">
      <c r="A56" s="171" t="s">
        <v>389</v>
      </c>
      <c r="B56" s="54">
        <v>12</v>
      </c>
      <c r="C56" s="143">
        <v>0</v>
      </c>
      <c r="D56" s="47">
        <v>45758</v>
      </c>
      <c r="E56" s="44" t="s">
        <v>421</v>
      </c>
      <c r="F56" s="47">
        <v>45788</v>
      </c>
      <c r="G56" s="44" t="s">
        <v>422</v>
      </c>
      <c r="H56" s="10">
        <v>96115.38</v>
      </c>
      <c r="I56" s="10">
        <v>100921.149</v>
      </c>
      <c r="J56" s="176" t="s">
        <v>472</v>
      </c>
      <c r="K56" s="44"/>
    </row>
    <row r="57" spans="1:11" s="64" customFormat="1" ht="28.5" customHeight="1">
      <c r="A57" s="171" t="s">
        <v>391</v>
      </c>
      <c r="B57" s="54">
        <v>1</v>
      </c>
      <c r="C57" s="143">
        <v>0</v>
      </c>
      <c r="D57" s="47">
        <v>45067</v>
      </c>
      <c r="E57" s="44" t="s">
        <v>421</v>
      </c>
      <c r="F57" s="47">
        <v>45097</v>
      </c>
      <c r="G57" s="44" t="s">
        <v>422</v>
      </c>
      <c r="H57" s="10">
        <v>220359.8</v>
      </c>
      <c r="I57" s="10">
        <v>231377.78999999998</v>
      </c>
      <c r="J57" s="176" t="s">
        <v>486</v>
      </c>
      <c r="K57" s="44"/>
    </row>
    <row r="58" spans="1:11" s="64" customFormat="1" ht="28.5" customHeight="1">
      <c r="A58" s="171" t="s">
        <v>391</v>
      </c>
      <c r="B58" s="54">
        <v>2</v>
      </c>
      <c r="C58" s="143">
        <v>0</v>
      </c>
      <c r="D58" s="47">
        <v>45067</v>
      </c>
      <c r="E58" s="44" t="s">
        <v>421</v>
      </c>
      <c r="F58" s="47">
        <v>45097</v>
      </c>
      <c r="G58" s="44" t="s">
        <v>422</v>
      </c>
      <c r="H58" s="10">
        <v>115946.11</v>
      </c>
      <c r="I58" s="10">
        <v>121743.4155</v>
      </c>
      <c r="J58" s="176" t="s">
        <v>487</v>
      </c>
      <c r="K58" s="44"/>
    </row>
    <row r="59" spans="1:11" s="64" customFormat="1" ht="28.5" customHeight="1">
      <c r="A59" s="171" t="s">
        <v>391</v>
      </c>
      <c r="B59" s="54">
        <v>3</v>
      </c>
      <c r="C59" s="143">
        <v>0</v>
      </c>
      <c r="D59" s="47">
        <v>45107</v>
      </c>
      <c r="E59" s="44" t="s">
        <v>421</v>
      </c>
      <c r="F59" s="47">
        <v>45148</v>
      </c>
      <c r="G59" s="44" t="s">
        <v>422</v>
      </c>
      <c r="H59" s="10">
        <v>28986.51</v>
      </c>
      <c r="I59" s="10">
        <v>30435.835499999997</v>
      </c>
      <c r="J59" s="176" t="s">
        <v>488</v>
      </c>
      <c r="K59" s="44" t="s">
        <v>489</v>
      </c>
    </row>
    <row r="60" spans="1:11" s="64" customFormat="1" ht="28.5" customHeight="1">
      <c r="A60" s="171" t="s">
        <v>391</v>
      </c>
      <c r="B60" s="54">
        <v>4</v>
      </c>
      <c r="C60" s="143">
        <v>0</v>
      </c>
      <c r="D60" s="47">
        <v>45187</v>
      </c>
      <c r="E60" s="44" t="s">
        <v>421</v>
      </c>
      <c r="F60" s="47">
        <v>45217</v>
      </c>
      <c r="G60" s="44" t="s">
        <v>422</v>
      </c>
      <c r="H60" s="10">
        <v>279218.15999999997</v>
      </c>
      <c r="I60" s="10">
        <v>293179.06799999997</v>
      </c>
      <c r="J60" s="176" t="s">
        <v>490</v>
      </c>
      <c r="K60" s="44"/>
    </row>
    <row r="61" spans="1:11" s="64" customFormat="1" ht="28.5" customHeight="1">
      <c r="A61" s="171" t="s">
        <v>391</v>
      </c>
      <c r="B61" s="54">
        <v>5</v>
      </c>
      <c r="C61" s="143">
        <v>0</v>
      </c>
      <c r="D61" s="47">
        <v>45187</v>
      </c>
      <c r="E61" s="44" t="s">
        <v>421</v>
      </c>
      <c r="F61" s="47">
        <v>45217</v>
      </c>
      <c r="G61" s="44" t="s">
        <v>422</v>
      </c>
      <c r="H61" s="10">
        <v>327777.84000000003</v>
      </c>
      <c r="I61" s="10">
        <v>344166.73200000002</v>
      </c>
      <c r="J61" s="176" t="s">
        <v>491</v>
      </c>
      <c r="K61" s="44"/>
    </row>
    <row r="62" spans="1:11" s="64" customFormat="1" ht="28.5" customHeight="1">
      <c r="A62" s="171" t="s">
        <v>391</v>
      </c>
      <c r="B62" s="54">
        <v>6</v>
      </c>
      <c r="C62" s="143">
        <v>0</v>
      </c>
      <c r="D62" s="47">
        <v>45321</v>
      </c>
      <c r="E62" s="44" t="s">
        <v>421</v>
      </c>
      <c r="F62" s="47">
        <v>45351</v>
      </c>
      <c r="G62" s="44" t="s">
        <v>422</v>
      </c>
      <c r="H62" s="10">
        <v>80000</v>
      </c>
      <c r="I62" s="10">
        <v>84000</v>
      </c>
      <c r="J62" s="176" t="s">
        <v>492</v>
      </c>
      <c r="K62" s="44" t="s">
        <v>493</v>
      </c>
    </row>
    <row r="63" spans="1:11" s="64" customFormat="1" ht="28.5" customHeight="1">
      <c r="A63" s="171" t="s">
        <v>391</v>
      </c>
      <c r="B63" s="54">
        <v>7</v>
      </c>
      <c r="C63" s="143">
        <v>0</v>
      </c>
      <c r="D63" s="47">
        <v>45361</v>
      </c>
      <c r="E63" s="44" t="s">
        <v>421</v>
      </c>
      <c r="F63" s="47">
        <v>45391</v>
      </c>
      <c r="G63" s="44" t="s">
        <v>422</v>
      </c>
      <c r="H63" s="10">
        <v>369000</v>
      </c>
      <c r="I63" s="10">
        <v>387450</v>
      </c>
      <c r="J63" s="176" t="s">
        <v>494</v>
      </c>
      <c r="K63" s="44" t="s">
        <v>493</v>
      </c>
    </row>
    <row r="64" spans="1:11" s="64" customFormat="1" ht="28.5" customHeight="1">
      <c r="A64" s="171" t="s">
        <v>391</v>
      </c>
      <c r="B64" s="54">
        <v>8</v>
      </c>
      <c r="C64" s="143">
        <v>0</v>
      </c>
      <c r="D64" s="47">
        <v>45407</v>
      </c>
      <c r="E64" s="44" t="s">
        <v>421</v>
      </c>
      <c r="F64" s="47">
        <v>45437</v>
      </c>
      <c r="G64" s="44" t="s">
        <v>422</v>
      </c>
      <c r="H64" s="10">
        <v>35910</v>
      </c>
      <c r="I64" s="10">
        <v>37705.5</v>
      </c>
      <c r="J64" s="176">
        <v>0</v>
      </c>
      <c r="K64" s="44"/>
    </row>
    <row r="65" spans="1:11" s="64" customFormat="1" ht="28.5" customHeight="1">
      <c r="A65" s="171" t="s">
        <v>391</v>
      </c>
      <c r="B65" s="54">
        <v>9</v>
      </c>
      <c r="C65" s="143">
        <v>0</v>
      </c>
      <c r="D65" s="47">
        <v>45459</v>
      </c>
      <c r="E65" s="44" t="s">
        <v>421</v>
      </c>
      <c r="F65" s="47">
        <v>45489</v>
      </c>
      <c r="G65" s="44" t="s">
        <v>422</v>
      </c>
      <c r="H65" s="10">
        <v>567479.44999999995</v>
      </c>
      <c r="I65" s="10">
        <v>595853.42249999999</v>
      </c>
      <c r="J65" s="176" t="s">
        <v>483</v>
      </c>
      <c r="K65" s="44"/>
    </row>
    <row r="66" spans="1:11" s="64" customFormat="1" ht="28.5" customHeight="1">
      <c r="A66" s="171" t="s">
        <v>391</v>
      </c>
      <c r="B66" s="54">
        <v>10</v>
      </c>
      <c r="C66" s="143">
        <v>0</v>
      </c>
      <c r="D66" s="47">
        <v>45505</v>
      </c>
      <c r="E66" s="44" t="s">
        <v>421</v>
      </c>
      <c r="F66" s="47">
        <v>45535</v>
      </c>
      <c r="G66" s="44" t="s">
        <v>422</v>
      </c>
      <c r="H66" s="10">
        <v>636580.46</v>
      </c>
      <c r="I66" s="10">
        <v>668409.48300000001</v>
      </c>
      <c r="J66" s="176" t="s">
        <v>484</v>
      </c>
      <c r="K66" s="44"/>
    </row>
    <row r="67" spans="1:11" s="64" customFormat="1" ht="28.5" customHeight="1">
      <c r="A67" s="171" t="s">
        <v>392</v>
      </c>
      <c r="B67" s="54">
        <v>1</v>
      </c>
      <c r="C67" s="143">
        <v>0</v>
      </c>
      <c r="D67" s="47">
        <v>45216</v>
      </c>
      <c r="E67" s="44" t="s">
        <v>421</v>
      </c>
      <c r="F67" s="47" t="s">
        <v>495</v>
      </c>
      <c r="G67" s="44" t="s">
        <v>422</v>
      </c>
      <c r="H67" s="10">
        <v>4580</v>
      </c>
      <c r="I67" s="10">
        <v>4809</v>
      </c>
      <c r="J67" s="176" t="s">
        <v>496</v>
      </c>
      <c r="K67" s="44"/>
    </row>
    <row r="68" spans="1:11" s="64" customFormat="1" ht="28.5" customHeight="1">
      <c r="A68" s="171" t="s">
        <v>392</v>
      </c>
      <c r="B68" s="54">
        <v>2</v>
      </c>
      <c r="C68" s="143">
        <v>0</v>
      </c>
      <c r="D68" s="47">
        <v>45275</v>
      </c>
      <c r="E68" s="44" t="s">
        <v>421</v>
      </c>
      <c r="F68" s="47" t="s">
        <v>495</v>
      </c>
      <c r="G68" s="44" t="s">
        <v>422</v>
      </c>
      <c r="H68" s="10">
        <v>1300</v>
      </c>
      <c r="I68" s="10">
        <v>1365</v>
      </c>
      <c r="J68" s="176" t="s">
        <v>497</v>
      </c>
      <c r="K68" s="44"/>
    </row>
    <row r="69" spans="1:11" s="64" customFormat="1" ht="28.5" customHeight="1">
      <c r="A69" s="171" t="s">
        <v>392</v>
      </c>
      <c r="B69" s="54">
        <v>3</v>
      </c>
      <c r="C69" s="143">
        <v>0</v>
      </c>
      <c r="D69" s="47">
        <v>45327</v>
      </c>
      <c r="E69" s="44" t="s">
        <v>421</v>
      </c>
      <c r="F69" s="47" t="s">
        <v>495</v>
      </c>
      <c r="G69" s="44" t="s">
        <v>422</v>
      </c>
      <c r="H69" s="10">
        <v>650</v>
      </c>
      <c r="I69" s="10">
        <v>682.5</v>
      </c>
      <c r="J69" s="176" t="s">
        <v>498</v>
      </c>
      <c r="K69" s="44"/>
    </row>
    <row r="70" spans="1:11" s="64" customFormat="1" ht="28.5" customHeight="1">
      <c r="A70" s="171" t="s">
        <v>392</v>
      </c>
      <c r="B70" s="54">
        <v>4</v>
      </c>
      <c r="C70" s="143">
        <v>0</v>
      </c>
      <c r="D70" s="47">
        <v>45363</v>
      </c>
      <c r="E70" s="44" t="s">
        <v>421</v>
      </c>
      <c r="F70" s="47" t="s">
        <v>495</v>
      </c>
      <c r="G70" s="44" t="s">
        <v>422</v>
      </c>
      <c r="H70" s="10">
        <v>650</v>
      </c>
      <c r="I70" s="10">
        <v>682.5</v>
      </c>
      <c r="J70" s="176" t="s">
        <v>499</v>
      </c>
      <c r="K70" s="44"/>
    </row>
    <row r="71" spans="1:11" s="64" customFormat="1" ht="28.5" customHeight="1">
      <c r="A71" s="171" t="s">
        <v>392</v>
      </c>
      <c r="B71" s="54">
        <v>5</v>
      </c>
      <c r="C71" s="143">
        <v>0</v>
      </c>
      <c r="D71" s="47">
        <v>45450</v>
      </c>
      <c r="E71" s="44" t="s">
        <v>421</v>
      </c>
      <c r="F71" s="47" t="s">
        <v>495</v>
      </c>
      <c r="G71" s="44" t="s">
        <v>422</v>
      </c>
      <c r="H71" s="10">
        <v>650</v>
      </c>
      <c r="I71" s="10">
        <v>682.5</v>
      </c>
      <c r="J71" s="176" t="s">
        <v>500</v>
      </c>
      <c r="K71" s="44"/>
    </row>
    <row r="72" spans="1:11" s="64" customFormat="1" ht="28.5" customHeight="1">
      <c r="A72" s="171" t="s">
        <v>394</v>
      </c>
      <c r="B72" s="54">
        <v>1</v>
      </c>
      <c r="C72" s="143">
        <v>0</v>
      </c>
      <c r="D72" s="47">
        <v>45271</v>
      </c>
      <c r="E72" s="44" t="s">
        <v>421</v>
      </c>
      <c r="F72" s="47">
        <v>45304</v>
      </c>
      <c r="G72" s="44" t="s">
        <v>422</v>
      </c>
      <c r="H72" s="10">
        <v>334600</v>
      </c>
      <c r="I72" s="10">
        <v>351330</v>
      </c>
      <c r="J72" s="176" t="s">
        <v>501</v>
      </c>
      <c r="K72" s="44"/>
    </row>
    <row r="73" spans="1:11" s="64" customFormat="1" ht="28.5" customHeight="1">
      <c r="A73" s="171" t="s">
        <v>394</v>
      </c>
      <c r="B73" s="54">
        <v>2</v>
      </c>
      <c r="C73" s="143">
        <v>0</v>
      </c>
      <c r="D73" s="47">
        <v>45306</v>
      </c>
      <c r="E73" s="44" t="s">
        <v>421</v>
      </c>
      <c r="F73" s="47">
        <v>45341</v>
      </c>
      <c r="G73" s="44" t="s">
        <v>422</v>
      </c>
      <c r="H73" s="10">
        <v>1206420</v>
      </c>
      <c r="I73" s="10">
        <v>1266741</v>
      </c>
      <c r="J73" s="176" t="s">
        <v>502</v>
      </c>
      <c r="K73" s="44"/>
    </row>
    <row r="74" spans="1:11" s="64" customFormat="1" ht="28.5" customHeight="1">
      <c r="A74" s="171" t="s">
        <v>394</v>
      </c>
      <c r="B74" s="54">
        <v>3</v>
      </c>
      <c r="C74" s="143">
        <v>0</v>
      </c>
      <c r="D74" s="47">
        <v>45425</v>
      </c>
      <c r="E74" s="44" t="s">
        <v>421</v>
      </c>
      <c r="F74" s="47">
        <v>45470</v>
      </c>
      <c r="G74" s="44" t="s">
        <v>422</v>
      </c>
      <c r="H74" s="10">
        <v>195120</v>
      </c>
      <c r="I74" s="10">
        <v>204876</v>
      </c>
      <c r="J74" s="176" t="s">
        <v>503</v>
      </c>
      <c r="K74" s="44"/>
    </row>
    <row r="75" spans="1:11" s="64" customFormat="1" ht="28.5" customHeight="1">
      <c r="A75" s="171" t="s">
        <v>394</v>
      </c>
      <c r="B75" s="54">
        <v>4</v>
      </c>
      <c r="C75" s="143">
        <v>0</v>
      </c>
      <c r="D75" s="47">
        <v>45603</v>
      </c>
      <c r="E75" s="44" t="s">
        <v>421</v>
      </c>
      <c r="F75" s="47">
        <v>45648</v>
      </c>
      <c r="G75" s="44" t="s">
        <v>422</v>
      </c>
      <c r="H75" s="10">
        <v>153960</v>
      </c>
      <c r="I75" s="10">
        <v>161658</v>
      </c>
      <c r="J75" s="176" t="s">
        <v>504</v>
      </c>
      <c r="K75" s="44"/>
    </row>
    <row r="76" spans="1:11" s="64" customFormat="1" ht="28.5" customHeight="1">
      <c r="A76" s="171" t="s">
        <v>395</v>
      </c>
      <c r="B76" s="54">
        <v>1</v>
      </c>
      <c r="C76" s="143">
        <v>0</v>
      </c>
      <c r="D76" s="47">
        <v>45216</v>
      </c>
      <c r="E76" s="44" t="s">
        <v>421</v>
      </c>
      <c r="F76" s="47" t="s">
        <v>495</v>
      </c>
      <c r="G76" s="44" t="s">
        <v>422</v>
      </c>
      <c r="H76" s="10">
        <v>4800</v>
      </c>
      <c r="I76" s="10">
        <v>5040</v>
      </c>
      <c r="J76" s="176" t="s">
        <v>496</v>
      </c>
      <c r="K76" s="44"/>
    </row>
    <row r="77" spans="1:11" s="64" customFormat="1" ht="28.5" customHeight="1">
      <c r="A77" s="171" t="s">
        <v>395</v>
      </c>
      <c r="B77" s="54">
        <v>2</v>
      </c>
      <c r="C77" s="143">
        <v>0</v>
      </c>
      <c r="D77" s="47">
        <v>45275</v>
      </c>
      <c r="E77" s="44" t="s">
        <v>421</v>
      </c>
      <c r="F77" s="47" t="s">
        <v>495</v>
      </c>
      <c r="G77" s="44" t="s">
        <v>422</v>
      </c>
      <c r="H77" s="10">
        <v>3840</v>
      </c>
      <c r="I77" s="10">
        <v>4032</v>
      </c>
      <c r="J77" s="176" t="s">
        <v>497</v>
      </c>
      <c r="K77" s="44"/>
    </row>
    <row r="78" spans="1:11" s="64" customFormat="1" ht="28.5" customHeight="1">
      <c r="A78" s="171" t="s">
        <v>395</v>
      </c>
      <c r="B78" s="54">
        <v>3</v>
      </c>
      <c r="C78" s="143">
        <v>0</v>
      </c>
      <c r="D78" s="47">
        <v>45327</v>
      </c>
      <c r="E78" s="44" t="s">
        <v>421</v>
      </c>
      <c r="F78" s="47" t="s">
        <v>495</v>
      </c>
      <c r="G78" s="44" t="s">
        <v>422</v>
      </c>
      <c r="H78" s="10">
        <v>1920</v>
      </c>
      <c r="I78" s="10">
        <v>2016</v>
      </c>
      <c r="J78" s="176" t="s">
        <v>498</v>
      </c>
      <c r="K78" s="44"/>
    </row>
    <row r="79" spans="1:11" s="64" customFormat="1" ht="28.5" customHeight="1">
      <c r="A79" s="171" t="s">
        <v>395</v>
      </c>
      <c r="B79" s="54">
        <v>4</v>
      </c>
      <c r="C79" s="143">
        <v>0</v>
      </c>
      <c r="D79" s="47">
        <v>45363</v>
      </c>
      <c r="E79" s="44" t="s">
        <v>421</v>
      </c>
      <c r="F79" s="47" t="s">
        <v>495</v>
      </c>
      <c r="G79" s="44" t="s">
        <v>422</v>
      </c>
      <c r="H79" s="10">
        <v>1920</v>
      </c>
      <c r="I79" s="10">
        <v>2016</v>
      </c>
      <c r="J79" s="176" t="s">
        <v>499</v>
      </c>
      <c r="K79" s="44"/>
    </row>
    <row r="80" spans="1:11" s="64" customFormat="1" ht="28.5" customHeight="1">
      <c r="A80" s="171" t="s">
        <v>395</v>
      </c>
      <c r="B80" s="54">
        <v>5</v>
      </c>
      <c r="C80" s="143">
        <v>0</v>
      </c>
      <c r="D80" s="47">
        <v>45450</v>
      </c>
      <c r="E80" s="44" t="s">
        <v>421</v>
      </c>
      <c r="F80" s="47" t="s">
        <v>495</v>
      </c>
      <c r="G80" s="44" t="s">
        <v>422</v>
      </c>
      <c r="H80" s="10">
        <v>1920</v>
      </c>
      <c r="I80" s="10">
        <v>2016</v>
      </c>
      <c r="J80" s="176" t="s">
        <v>500</v>
      </c>
      <c r="K80" s="44"/>
    </row>
    <row r="81" spans="1:11" s="64" customFormat="1" ht="28.5" customHeight="1">
      <c r="A81" s="171" t="s">
        <v>397</v>
      </c>
      <c r="B81" s="54">
        <v>1</v>
      </c>
      <c r="C81" s="143">
        <v>0</v>
      </c>
      <c r="D81" s="47">
        <v>45203</v>
      </c>
      <c r="E81" s="44" t="s">
        <v>421</v>
      </c>
      <c r="F81" s="47">
        <v>45260</v>
      </c>
      <c r="G81" s="44" t="s">
        <v>422</v>
      </c>
      <c r="H81" s="10">
        <v>205400</v>
      </c>
      <c r="I81" s="10">
        <v>215670</v>
      </c>
      <c r="J81" s="176" t="s">
        <v>505</v>
      </c>
      <c r="K81" s="44"/>
    </row>
    <row r="82" spans="1:11" s="64" customFormat="1" ht="28.5" customHeight="1">
      <c r="A82" s="171" t="s">
        <v>397</v>
      </c>
      <c r="B82" s="54">
        <v>2</v>
      </c>
      <c r="C82" s="143">
        <v>0</v>
      </c>
      <c r="D82" s="47">
        <v>45331</v>
      </c>
      <c r="E82" s="44" t="s">
        <v>421</v>
      </c>
      <c r="F82" s="47">
        <v>45373</v>
      </c>
      <c r="G82" s="44" t="s">
        <v>422</v>
      </c>
      <c r="H82" s="10">
        <v>451880</v>
      </c>
      <c r="I82" s="10">
        <v>474474</v>
      </c>
      <c r="J82" s="176" t="s">
        <v>506</v>
      </c>
      <c r="K82" s="44"/>
    </row>
    <row r="83" spans="1:11" s="64" customFormat="1" ht="28.5" customHeight="1">
      <c r="A83" s="171" t="s">
        <v>399</v>
      </c>
      <c r="B83" s="54">
        <v>1</v>
      </c>
      <c r="C83" s="143">
        <v>0</v>
      </c>
      <c r="D83" s="47">
        <v>45328</v>
      </c>
      <c r="E83" s="44" t="s">
        <v>421</v>
      </c>
      <c r="F83" s="47" t="s">
        <v>495</v>
      </c>
      <c r="G83" s="44" t="s">
        <v>422</v>
      </c>
      <c r="H83" s="10">
        <v>29600</v>
      </c>
      <c r="I83" s="10">
        <v>29600</v>
      </c>
      <c r="J83" s="176" t="s">
        <v>496</v>
      </c>
      <c r="K83" s="44"/>
    </row>
    <row r="84" spans="1:11" s="64" customFormat="1" ht="28.5" customHeight="1">
      <c r="A84" s="171" t="s">
        <v>399</v>
      </c>
      <c r="B84" s="54">
        <v>2</v>
      </c>
      <c r="C84" s="143">
        <v>0</v>
      </c>
      <c r="D84" s="47">
        <v>45363</v>
      </c>
      <c r="E84" s="44" t="s">
        <v>421</v>
      </c>
      <c r="F84" s="47" t="s">
        <v>495</v>
      </c>
      <c r="G84" s="44" t="s">
        <v>422</v>
      </c>
      <c r="H84" s="10">
        <v>12920</v>
      </c>
      <c r="I84" s="10">
        <v>12920</v>
      </c>
      <c r="J84" s="176" t="s">
        <v>497</v>
      </c>
      <c r="K84" s="44"/>
    </row>
    <row r="85" spans="1:11" s="64" customFormat="1" ht="28.5" customHeight="1">
      <c r="A85" s="171" t="s">
        <v>399</v>
      </c>
      <c r="B85" s="54">
        <v>3</v>
      </c>
      <c r="C85" s="143">
        <v>0</v>
      </c>
      <c r="D85" s="47">
        <v>45436</v>
      </c>
      <c r="E85" s="44" t="s">
        <v>421</v>
      </c>
      <c r="F85" s="47" t="s">
        <v>495</v>
      </c>
      <c r="G85" s="44" t="s">
        <v>422</v>
      </c>
      <c r="H85" s="10">
        <v>10260</v>
      </c>
      <c r="I85" s="10">
        <v>10260</v>
      </c>
      <c r="J85" s="176" t="s">
        <v>498</v>
      </c>
      <c r="K85" s="44"/>
    </row>
    <row r="86" spans="1:11" s="64" customFormat="1" ht="28.5" customHeight="1">
      <c r="A86" s="171" t="s">
        <v>399</v>
      </c>
      <c r="B86" s="54">
        <v>4</v>
      </c>
      <c r="C86" s="143">
        <v>0</v>
      </c>
      <c r="D86" s="47">
        <v>45511</v>
      </c>
      <c r="E86" s="44" t="s">
        <v>421</v>
      </c>
      <c r="F86" s="47" t="s">
        <v>495</v>
      </c>
      <c r="G86" s="44" t="s">
        <v>422</v>
      </c>
      <c r="H86" s="10">
        <v>27170</v>
      </c>
      <c r="I86" s="10">
        <v>27170</v>
      </c>
      <c r="J86" s="176" t="s">
        <v>499</v>
      </c>
      <c r="K86" s="44"/>
    </row>
    <row r="87" spans="1:11" s="64" customFormat="1" ht="28.5" customHeight="1">
      <c r="A87" s="171" t="s">
        <v>399</v>
      </c>
      <c r="B87" s="54">
        <v>5</v>
      </c>
      <c r="C87" s="143">
        <v>0</v>
      </c>
      <c r="D87" s="47">
        <v>45518</v>
      </c>
      <c r="E87" s="44" t="s">
        <v>421</v>
      </c>
      <c r="F87" s="47" t="s">
        <v>495</v>
      </c>
      <c r="G87" s="44" t="s">
        <v>422</v>
      </c>
      <c r="H87" s="10">
        <v>2660</v>
      </c>
      <c r="I87" s="10">
        <v>2660</v>
      </c>
      <c r="J87" s="176" t="s">
        <v>500</v>
      </c>
      <c r="K87" s="44"/>
    </row>
    <row r="88" spans="1:11" s="64" customFormat="1" ht="28.5" customHeight="1">
      <c r="A88" s="171" t="s">
        <v>399</v>
      </c>
      <c r="B88" s="54">
        <v>6</v>
      </c>
      <c r="C88" s="143">
        <v>0</v>
      </c>
      <c r="D88" s="47">
        <v>45589</v>
      </c>
      <c r="E88" s="44" t="s">
        <v>421</v>
      </c>
      <c r="F88" s="47" t="s">
        <v>495</v>
      </c>
      <c r="G88" s="44" t="s">
        <v>422</v>
      </c>
      <c r="H88" s="10">
        <v>19570</v>
      </c>
      <c r="I88" s="10">
        <v>19570</v>
      </c>
      <c r="J88" s="176" t="s">
        <v>507</v>
      </c>
      <c r="K88" s="44" t="s">
        <v>508</v>
      </c>
    </row>
    <row r="89" spans="1:11" s="64" customFormat="1" ht="28.5" customHeight="1">
      <c r="A89" s="171" t="s">
        <v>399</v>
      </c>
      <c r="B89" s="54">
        <v>7</v>
      </c>
      <c r="C89" s="143">
        <v>0</v>
      </c>
      <c r="D89" s="47">
        <v>45638</v>
      </c>
      <c r="E89" s="44" t="s">
        <v>421</v>
      </c>
      <c r="F89" s="47" t="s">
        <v>495</v>
      </c>
      <c r="G89" s="44" t="s">
        <v>422</v>
      </c>
      <c r="H89" s="10">
        <v>29060</v>
      </c>
      <c r="I89" s="10">
        <v>29060</v>
      </c>
      <c r="J89" s="176" t="s">
        <v>509</v>
      </c>
      <c r="K89" s="44" t="s">
        <v>510</v>
      </c>
    </row>
    <row r="90" spans="1:11" s="64" customFormat="1" ht="28.5" customHeight="1">
      <c r="A90" s="171" t="s">
        <v>399</v>
      </c>
      <c r="B90" s="54">
        <v>8</v>
      </c>
      <c r="C90" s="143">
        <v>0</v>
      </c>
      <c r="D90" s="47">
        <v>45638</v>
      </c>
      <c r="E90" s="44" t="s">
        <v>421</v>
      </c>
      <c r="F90" s="47" t="s">
        <v>495</v>
      </c>
      <c r="G90" s="44" t="s">
        <v>422</v>
      </c>
      <c r="H90" s="10">
        <v>2660</v>
      </c>
      <c r="I90" s="10">
        <v>2660</v>
      </c>
      <c r="J90" s="176" t="s">
        <v>511</v>
      </c>
      <c r="K90" s="44" t="s">
        <v>512</v>
      </c>
    </row>
    <row r="91" spans="1:11" s="64" customFormat="1" ht="28.5" customHeight="1">
      <c r="A91" s="171" t="s">
        <v>403</v>
      </c>
      <c r="B91" s="54">
        <v>1</v>
      </c>
      <c r="C91" s="143">
        <v>0</v>
      </c>
      <c r="D91" s="47">
        <v>45593</v>
      </c>
      <c r="E91" s="44" t="s">
        <v>421</v>
      </c>
      <c r="F91" s="47">
        <v>45642</v>
      </c>
      <c r="G91" s="44" t="s">
        <v>214</v>
      </c>
      <c r="H91" s="10">
        <v>1606458.26</v>
      </c>
      <c r="I91" s="10">
        <v>1686781.173</v>
      </c>
      <c r="J91" s="176" t="s">
        <v>513</v>
      </c>
      <c r="K91" s="44" t="s">
        <v>514</v>
      </c>
    </row>
    <row r="92" spans="1:11" s="64" customFormat="1" ht="28.5" customHeight="1">
      <c r="A92" s="171" t="s">
        <v>403</v>
      </c>
      <c r="B92" s="54">
        <v>2</v>
      </c>
      <c r="C92" s="143">
        <v>0</v>
      </c>
      <c r="D92" s="47">
        <v>45621</v>
      </c>
      <c r="E92" s="44" t="s">
        <v>421</v>
      </c>
      <c r="F92" s="47">
        <v>45670</v>
      </c>
      <c r="G92" s="44" t="s">
        <v>214</v>
      </c>
      <c r="H92" s="10">
        <v>231249.99</v>
      </c>
      <c r="I92" s="10">
        <v>242812.4895</v>
      </c>
      <c r="J92" s="176" t="s">
        <v>457</v>
      </c>
      <c r="K92" s="44" t="s">
        <v>514</v>
      </c>
    </row>
    <row r="93" spans="1:11" s="64" customFormat="1" ht="28.5" customHeight="1">
      <c r="A93" s="171" t="s">
        <v>403</v>
      </c>
      <c r="B93" s="54">
        <v>3</v>
      </c>
      <c r="C93" s="143">
        <v>0</v>
      </c>
      <c r="D93" s="47">
        <v>45643</v>
      </c>
      <c r="E93" s="44" t="s">
        <v>421</v>
      </c>
      <c r="F93" s="47">
        <v>45692</v>
      </c>
      <c r="G93" s="44" t="s">
        <v>214</v>
      </c>
      <c r="H93" s="10">
        <v>231249.99</v>
      </c>
      <c r="I93" s="10">
        <v>242812.4895</v>
      </c>
      <c r="J93" s="176" t="s">
        <v>503</v>
      </c>
      <c r="K93" s="44"/>
    </row>
    <row r="94" spans="1:11" s="64" customFormat="1" ht="28.5" customHeight="1">
      <c r="A94" s="171" t="s">
        <v>404</v>
      </c>
      <c r="B94" s="54">
        <v>1</v>
      </c>
      <c r="C94" s="143">
        <v>0</v>
      </c>
      <c r="D94" s="47">
        <v>45470</v>
      </c>
      <c r="E94" s="44" t="s">
        <v>421</v>
      </c>
      <c r="F94" s="47">
        <v>45530</v>
      </c>
      <c r="G94" s="44" t="s">
        <v>422</v>
      </c>
      <c r="H94" s="10">
        <v>89548.46</v>
      </c>
      <c r="I94" s="10">
        <v>94025.883000000002</v>
      </c>
      <c r="J94" s="176" t="s">
        <v>513</v>
      </c>
      <c r="K94" s="44"/>
    </row>
    <row r="95" spans="1:11" s="64" customFormat="1" ht="28.5" customHeight="1">
      <c r="A95" s="171" t="s">
        <v>404</v>
      </c>
      <c r="B95" s="54">
        <v>2</v>
      </c>
      <c r="C95" s="143">
        <v>0</v>
      </c>
      <c r="D95" s="47">
        <v>45565</v>
      </c>
      <c r="E95" s="44" t="s">
        <v>421</v>
      </c>
      <c r="F95" s="47">
        <v>45625</v>
      </c>
      <c r="G95" s="44" t="s">
        <v>422</v>
      </c>
      <c r="H95" s="10">
        <v>134322.69</v>
      </c>
      <c r="I95" s="10">
        <v>141038.82449999999</v>
      </c>
      <c r="J95" s="176" t="s">
        <v>457</v>
      </c>
      <c r="K95" s="44" t="s">
        <v>515</v>
      </c>
    </row>
    <row r="96" spans="1:11" s="64" customFormat="1" ht="28.5" customHeight="1">
      <c r="A96" s="171" t="s">
        <v>404</v>
      </c>
      <c r="B96" s="54">
        <v>3</v>
      </c>
      <c r="C96" s="143">
        <v>0</v>
      </c>
      <c r="D96" s="47">
        <v>45642</v>
      </c>
      <c r="E96" s="44" t="s">
        <v>421</v>
      </c>
      <c r="F96" s="47">
        <v>45702</v>
      </c>
      <c r="G96" s="44" t="s">
        <v>422</v>
      </c>
      <c r="H96" s="10">
        <v>134322.69</v>
      </c>
      <c r="I96" s="10">
        <v>141038.82449999999</v>
      </c>
      <c r="J96" s="176" t="s">
        <v>503</v>
      </c>
      <c r="K96" s="44" t="s">
        <v>516</v>
      </c>
    </row>
    <row r="97" spans="1:11" s="64" customFormat="1" ht="28.5" customHeight="1">
      <c r="A97" s="171" t="s">
        <v>404</v>
      </c>
      <c r="B97" s="54">
        <v>4</v>
      </c>
      <c r="C97" s="143">
        <v>0</v>
      </c>
      <c r="D97" s="47">
        <v>45673</v>
      </c>
      <c r="E97" s="44" t="s">
        <v>421</v>
      </c>
      <c r="F97" s="47">
        <v>45794</v>
      </c>
      <c r="G97" s="44" t="s">
        <v>422</v>
      </c>
      <c r="H97" s="10">
        <v>44774.23</v>
      </c>
      <c r="I97" s="10">
        <v>47012.941500000001</v>
      </c>
      <c r="J97" s="176" t="s">
        <v>504</v>
      </c>
      <c r="K97" s="44" t="s">
        <v>517</v>
      </c>
    </row>
    <row r="98" spans="1:11" s="64" customFormat="1" ht="28.5" customHeight="1">
      <c r="A98" s="171" t="s">
        <v>405</v>
      </c>
      <c r="B98" s="54">
        <v>1</v>
      </c>
      <c r="C98" s="143">
        <v>0</v>
      </c>
      <c r="D98" s="47">
        <v>45411</v>
      </c>
      <c r="E98" s="44" t="s">
        <v>421</v>
      </c>
      <c r="F98" s="47" t="s">
        <v>495</v>
      </c>
      <c r="G98" s="44" t="s">
        <v>422</v>
      </c>
      <c r="H98" s="10">
        <v>891</v>
      </c>
      <c r="I98" s="10">
        <v>935.55</v>
      </c>
      <c r="J98" s="176" t="s">
        <v>496</v>
      </c>
      <c r="K98" s="44"/>
    </row>
    <row r="99" spans="1:11" s="64" customFormat="1" ht="28.5" customHeight="1">
      <c r="A99" s="171" t="s">
        <v>405</v>
      </c>
      <c r="B99" s="54">
        <v>2</v>
      </c>
      <c r="C99" s="143">
        <v>0</v>
      </c>
      <c r="D99" s="47">
        <v>45464</v>
      </c>
      <c r="E99" s="44" t="s">
        <v>421</v>
      </c>
      <c r="F99" s="47" t="s">
        <v>495</v>
      </c>
      <c r="G99" s="44" t="s">
        <v>422</v>
      </c>
      <c r="H99" s="10">
        <v>891</v>
      </c>
      <c r="I99" s="10">
        <v>935.55</v>
      </c>
      <c r="J99" s="176" t="s">
        <v>497</v>
      </c>
      <c r="K99" s="44"/>
    </row>
    <row r="100" spans="1:11" s="64" customFormat="1" ht="28.5" customHeight="1">
      <c r="A100" s="171" t="s">
        <v>405</v>
      </c>
      <c r="B100" s="54">
        <v>3</v>
      </c>
      <c r="C100" s="143">
        <v>0</v>
      </c>
      <c r="D100" s="47">
        <v>45530</v>
      </c>
      <c r="E100" s="44" t="s">
        <v>421</v>
      </c>
      <c r="F100" s="47" t="s">
        <v>495</v>
      </c>
      <c r="G100" s="44" t="s">
        <v>422</v>
      </c>
      <c r="H100" s="10">
        <v>891</v>
      </c>
      <c r="I100" s="10">
        <v>935.55</v>
      </c>
      <c r="J100" s="176" t="s">
        <v>498</v>
      </c>
      <c r="K100" s="44"/>
    </row>
    <row r="101" spans="1:11" s="64" customFormat="1" ht="28.5" customHeight="1">
      <c r="A101" s="171" t="s">
        <v>405</v>
      </c>
      <c r="B101" s="54">
        <v>4</v>
      </c>
      <c r="C101" s="143">
        <v>0</v>
      </c>
      <c r="D101" s="47">
        <v>45552</v>
      </c>
      <c r="E101" s="44" t="s">
        <v>421</v>
      </c>
      <c r="F101" s="47" t="s">
        <v>495</v>
      </c>
      <c r="G101" s="44" t="s">
        <v>422</v>
      </c>
      <c r="H101" s="10">
        <v>3267</v>
      </c>
      <c r="I101" s="10">
        <v>3430.35</v>
      </c>
      <c r="J101" s="176" t="s">
        <v>499</v>
      </c>
      <c r="K101" s="44"/>
    </row>
    <row r="102" spans="1:11" s="64" customFormat="1" ht="28.5" customHeight="1">
      <c r="A102" s="171" t="s">
        <v>405</v>
      </c>
      <c r="B102" s="54">
        <v>5</v>
      </c>
      <c r="C102" s="143">
        <v>0</v>
      </c>
      <c r="D102" s="47">
        <v>45708</v>
      </c>
      <c r="E102" s="44" t="s">
        <v>421</v>
      </c>
      <c r="F102" s="47" t="s">
        <v>495</v>
      </c>
      <c r="G102" s="44" t="s">
        <v>422</v>
      </c>
      <c r="H102" s="10">
        <v>6831</v>
      </c>
      <c r="I102" s="10">
        <v>7172.55</v>
      </c>
      <c r="J102" s="176" t="s">
        <v>500</v>
      </c>
      <c r="K102" s="44"/>
    </row>
    <row r="103" spans="1:11" s="64" customFormat="1" ht="28.5" customHeight="1">
      <c r="A103" s="171" t="s">
        <v>406</v>
      </c>
      <c r="B103" s="54">
        <v>1</v>
      </c>
      <c r="C103" s="143">
        <v>0</v>
      </c>
      <c r="D103" s="47">
        <v>45496</v>
      </c>
      <c r="E103" s="44" t="s">
        <v>421</v>
      </c>
      <c r="F103" s="47">
        <v>45529</v>
      </c>
      <c r="G103" s="44" t="s">
        <v>422</v>
      </c>
      <c r="H103" s="10">
        <v>493542</v>
      </c>
      <c r="I103" s="10">
        <v>518219.1</v>
      </c>
      <c r="J103" s="176" t="s">
        <v>513</v>
      </c>
      <c r="K103" s="44"/>
    </row>
    <row r="104" spans="1:11" s="64" customFormat="1" ht="28.5" customHeight="1">
      <c r="A104" s="171" t="s">
        <v>407</v>
      </c>
      <c r="B104" s="54">
        <v>1</v>
      </c>
      <c r="C104" s="143">
        <v>0</v>
      </c>
      <c r="D104" s="47">
        <v>45552</v>
      </c>
      <c r="E104" s="44" t="s">
        <v>421</v>
      </c>
      <c r="F104" s="47">
        <v>45601</v>
      </c>
      <c r="G104" s="44" t="s">
        <v>422</v>
      </c>
      <c r="H104" s="10">
        <v>3936989.39</v>
      </c>
      <c r="I104" s="10">
        <v>4133838.8595000003</v>
      </c>
      <c r="J104" s="176" t="s">
        <v>513</v>
      </c>
      <c r="K104" s="44"/>
    </row>
    <row r="105" spans="1:11" s="64" customFormat="1" ht="28.5" customHeight="1">
      <c r="A105" s="171" t="s">
        <v>409</v>
      </c>
      <c r="B105" s="54">
        <v>1</v>
      </c>
      <c r="C105" s="143">
        <v>0</v>
      </c>
      <c r="D105" s="47">
        <v>45567</v>
      </c>
      <c r="E105" s="44" t="s">
        <v>453</v>
      </c>
      <c r="F105" s="47">
        <v>45597</v>
      </c>
      <c r="G105" s="44" t="s">
        <v>422</v>
      </c>
      <c r="H105" s="10">
        <v>81052916.670000002</v>
      </c>
      <c r="I105" s="10">
        <v>85105562.5035</v>
      </c>
      <c r="J105" s="176" t="s">
        <v>513</v>
      </c>
      <c r="K105" s="44"/>
    </row>
    <row r="106" spans="1:11" s="64" customFormat="1" ht="28.5" customHeight="1">
      <c r="A106" s="171" t="s">
        <v>409</v>
      </c>
      <c r="B106" s="54">
        <v>2</v>
      </c>
      <c r="C106" s="143">
        <v>0</v>
      </c>
      <c r="D106" s="47">
        <v>45583</v>
      </c>
      <c r="E106" s="44" t="s">
        <v>421</v>
      </c>
      <c r="F106" s="47">
        <v>45643</v>
      </c>
      <c r="G106" s="44" t="s">
        <v>422</v>
      </c>
      <c r="H106" s="10">
        <v>29857679.199999999</v>
      </c>
      <c r="I106" s="10">
        <v>31350563.16</v>
      </c>
      <c r="J106" s="176" t="s">
        <v>457</v>
      </c>
      <c r="K106" s="44"/>
    </row>
    <row r="107" spans="1:11" s="64" customFormat="1" ht="28.5" customHeight="1">
      <c r="A107" s="171" t="s">
        <v>409</v>
      </c>
      <c r="B107" s="54">
        <v>3</v>
      </c>
      <c r="C107" s="143">
        <v>0</v>
      </c>
      <c r="D107" s="47">
        <v>45615</v>
      </c>
      <c r="E107" s="44" t="s">
        <v>421</v>
      </c>
      <c r="F107" s="47">
        <v>45675</v>
      </c>
      <c r="G107" s="44" t="s">
        <v>422</v>
      </c>
      <c r="H107" s="10">
        <v>43555004.740000002</v>
      </c>
      <c r="I107" s="10">
        <v>45732754.977000006</v>
      </c>
      <c r="J107" s="176" t="s">
        <v>503</v>
      </c>
      <c r="K107" s="44"/>
    </row>
    <row r="108" spans="1:11" s="64" customFormat="1" ht="28.5" customHeight="1">
      <c r="A108" s="171" t="s">
        <v>409</v>
      </c>
      <c r="B108" s="54">
        <v>4</v>
      </c>
      <c r="C108" s="143">
        <v>0</v>
      </c>
      <c r="D108" s="47">
        <v>45644</v>
      </c>
      <c r="E108" s="44" t="s">
        <v>421</v>
      </c>
      <c r="F108" s="47">
        <v>45704</v>
      </c>
      <c r="G108" s="44" t="s">
        <v>422</v>
      </c>
      <c r="H108" s="10">
        <v>36820924.509999998</v>
      </c>
      <c r="I108" s="10">
        <v>38661970.7355</v>
      </c>
      <c r="J108" s="176" t="s">
        <v>504</v>
      </c>
      <c r="K108" s="44"/>
    </row>
    <row r="109" spans="1:11" s="64" customFormat="1" ht="28.5" customHeight="1">
      <c r="A109" s="171" t="s">
        <v>409</v>
      </c>
      <c r="B109" s="54">
        <v>5</v>
      </c>
      <c r="C109" s="143">
        <v>0</v>
      </c>
      <c r="D109" s="47">
        <v>45692</v>
      </c>
      <c r="E109" s="44" t="s">
        <v>421</v>
      </c>
      <c r="F109" s="47">
        <v>45727</v>
      </c>
      <c r="G109" s="44" t="s">
        <v>422</v>
      </c>
      <c r="H109" s="10">
        <v>37643805.5</v>
      </c>
      <c r="I109" s="10">
        <v>39525995.774999999</v>
      </c>
      <c r="J109" s="176" t="s">
        <v>518</v>
      </c>
      <c r="K109" s="44"/>
    </row>
    <row r="110" spans="1:11" s="64" customFormat="1" ht="28.5" customHeight="1">
      <c r="A110" s="171" t="s">
        <v>409</v>
      </c>
      <c r="B110" s="54">
        <v>6</v>
      </c>
      <c r="C110" s="143">
        <v>0</v>
      </c>
      <c r="D110" s="47">
        <v>45756</v>
      </c>
      <c r="E110" s="44" t="s">
        <v>421</v>
      </c>
      <c r="F110" s="47">
        <v>45788</v>
      </c>
      <c r="G110" s="44" t="s">
        <v>422</v>
      </c>
      <c r="H110" s="10">
        <v>87629153.700000003</v>
      </c>
      <c r="I110" s="10">
        <v>92010611.385000005</v>
      </c>
      <c r="J110" s="176" t="s">
        <v>519</v>
      </c>
      <c r="K110" s="44"/>
    </row>
    <row r="111" spans="1:11" s="64" customFormat="1" ht="28.5" customHeight="1">
      <c r="A111" s="171" t="s">
        <v>409</v>
      </c>
      <c r="B111" s="54">
        <v>7</v>
      </c>
      <c r="C111" s="143">
        <v>0</v>
      </c>
      <c r="D111" s="47">
        <v>45763</v>
      </c>
      <c r="E111" s="44" t="s">
        <v>421</v>
      </c>
      <c r="F111" s="47">
        <v>45797</v>
      </c>
      <c r="G111" s="44" t="s">
        <v>422</v>
      </c>
      <c r="H111" s="10">
        <v>39918957.340000004</v>
      </c>
      <c r="I111" s="10">
        <v>41914905.207000002</v>
      </c>
      <c r="J111" s="176" t="s">
        <v>520</v>
      </c>
      <c r="K111" s="44"/>
    </row>
    <row r="112" spans="1:11" s="64" customFormat="1" ht="28.5" customHeight="1">
      <c r="A112" s="171" t="s">
        <v>409</v>
      </c>
      <c r="B112" s="54">
        <v>8</v>
      </c>
      <c r="C112" s="143">
        <v>0</v>
      </c>
      <c r="D112" s="47">
        <v>45782</v>
      </c>
      <c r="E112" s="44" t="s">
        <v>421</v>
      </c>
      <c r="F112" s="47">
        <v>45822</v>
      </c>
      <c r="G112" s="44" t="s">
        <v>422</v>
      </c>
      <c r="H112" s="10">
        <v>22445684.66</v>
      </c>
      <c r="I112" s="10">
        <v>23567968.892999999</v>
      </c>
      <c r="J112" s="176" t="s">
        <v>521</v>
      </c>
      <c r="K112" s="44"/>
    </row>
    <row r="113" spans="1:11" s="64" customFormat="1" ht="28.5" customHeight="1">
      <c r="A113" s="171" t="s">
        <v>409</v>
      </c>
      <c r="B113" s="54">
        <v>9</v>
      </c>
      <c r="C113" s="143">
        <v>0</v>
      </c>
      <c r="D113" s="47">
        <v>45798</v>
      </c>
      <c r="E113" s="44" t="s">
        <v>421</v>
      </c>
      <c r="F113" s="47">
        <v>45852</v>
      </c>
      <c r="G113" s="44" t="s">
        <v>422</v>
      </c>
      <c r="H113" s="10">
        <v>30214778.629999999</v>
      </c>
      <c r="I113" s="10">
        <v>31725517.561499998</v>
      </c>
      <c r="J113" s="176" t="s">
        <v>483</v>
      </c>
      <c r="K113" s="44"/>
    </row>
    <row r="114" spans="1:11" s="64" customFormat="1" ht="28.5" customHeight="1">
      <c r="A114" s="171" t="s">
        <v>408</v>
      </c>
      <c r="B114" s="54">
        <v>1</v>
      </c>
      <c r="C114" s="143">
        <v>0</v>
      </c>
      <c r="D114" s="47">
        <v>45609</v>
      </c>
      <c r="E114" s="44" t="s">
        <v>421</v>
      </c>
      <c r="F114" s="47">
        <v>45639</v>
      </c>
      <c r="G114" s="44" t="s">
        <v>422</v>
      </c>
      <c r="H114" s="10">
        <v>480204.79</v>
      </c>
      <c r="I114" s="10">
        <v>504215.0295</v>
      </c>
      <c r="J114" s="180" t="s">
        <v>513</v>
      </c>
      <c r="K114" s="44"/>
    </row>
    <row r="115" spans="1:11" s="64" customFormat="1" ht="28.5" customHeight="1">
      <c r="A115" s="171" t="s">
        <v>408</v>
      </c>
      <c r="B115" s="54">
        <v>2</v>
      </c>
      <c r="C115" s="143">
        <v>0</v>
      </c>
      <c r="D115" s="47">
        <v>45655</v>
      </c>
      <c r="E115" s="44" t="s">
        <v>421</v>
      </c>
      <c r="F115" s="47">
        <v>45685</v>
      </c>
      <c r="G115" s="44" t="s">
        <v>422</v>
      </c>
      <c r="H115" s="10">
        <v>674118.61</v>
      </c>
      <c r="I115" s="10">
        <v>707824.5405</v>
      </c>
      <c r="J115" s="180" t="s">
        <v>457</v>
      </c>
      <c r="K115" s="44"/>
    </row>
    <row r="116" spans="1:11" s="64" customFormat="1" ht="28.5" customHeight="1">
      <c r="A116" s="171" t="s">
        <v>408</v>
      </c>
      <c r="B116" s="54">
        <v>3</v>
      </c>
      <c r="C116" s="143">
        <v>0</v>
      </c>
      <c r="D116" s="47">
        <v>45681</v>
      </c>
      <c r="E116" s="44" t="s">
        <v>421</v>
      </c>
      <c r="F116" s="47">
        <v>45709</v>
      </c>
      <c r="G116" s="44" t="s">
        <v>422</v>
      </c>
      <c r="H116" s="10">
        <v>378676.98</v>
      </c>
      <c r="I116" s="10">
        <v>397610.82899999997</v>
      </c>
      <c r="J116" s="180" t="s">
        <v>503</v>
      </c>
      <c r="K116" s="44"/>
    </row>
    <row r="117" spans="1:11" s="64" customFormat="1" ht="28.5" customHeight="1">
      <c r="A117" s="171" t="s">
        <v>398</v>
      </c>
      <c r="B117" s="54">
        <v>1</v>
      </c>
      <c r="C117" s="143">
        <v>0</v>
      </c>
      <c r="D117" s="47">
        <v>45275</v>
      </c>
      <c r="E117" s="44" t="s">
        <v>456</v>
      </c>
      <c r="F117" s="47">
        <v>45305</v>
      </c>
      <c r="G117" s="44" t="s">
        <v>422</v>
      </c>
      <c r="H117" s="10">
        <v>28350</v>
      </c>
      <c r="I117" s="10">
        <v>29767.5</v>
      </c>
      <c r="J117" s="176" t="s">
        <v>496</v>
      </c>
      <c r="K117" s="44"/>
    </row>
    <row r="118" spans="1:11" s="64" customFormat="1" ht="28.5" customHeight="1">
      <c r="A118" s="171" t="s">
        <v>396</v>
      </c>
      <c r="B118" s="54">
        <v>1</v>
      </c>
      <c r="C118" s="143">
        <v>0</v>
      </c>
      <c r="D118" s="47">
        <v>45181</v>
      </c>
      <c r="E118" s="44" t="s">
        <v>456</v>
      </c>
      <c r="F118" s="47" t="s">
        <v>495</v>
      </c>
      <c r="G118" s="44" t="s">
        <v>422</v>
      </c>
      <c r="H118" s="10">
        <v>55450</v>
      </c>
      <c r="I118" s="10">
        <v>58222.5</v>
      </c>
      <c r="J118" s="176" t="s">
        <v>496</v>
      </c>
      <c r="K118" s="44"/>
    </row>
    <row r="119" spans="1:11" s="64" customFormat="1" ht="28.5" customHeight="1">
      <c r="A119" s="171" t="s">
        <v>411</v>
      </c>
      <c r="B119" s="54">
        <v>1</v>
      </c>
      <c r="C119" s="143">
        <v>0</v>
      </c>
      <c r="D119" s="47">
        <v>45660</v>
      </c>
      <c r="E119" s="44" t="s">
        <v>456</v>
      </c>
      <c r="F119" s="47">
        <v>45705</v>
      </c>
      <c r="G119" s="44" t="s">
        <v>422</v>
      </c>
      <c r="H119" s="10">
        <v>400080</v>
      </c>
      <c r="I119" s="10">
        <v>400080</v>
      </c>
      <c r="J119" s="176" t="s">
        <v>496</v>
      </c>
      <c r="K119" s="44"/>
    </row>
    <row r="120" spans="1:11" s="64" customFormat="1" ht="28.5" customHeight="1">
      <c r="A120" s="171"/>
      <c r="B120" s="54"/>
      <c r="C120" s="54"/>
      <c r="D120" s="47"/>
      <c r="E120" s="44"/>
      <c r="F120" s="47"/>
      <c r="G120" s="44"/>
      <c r="H120" s="10"/>
      <c r="I120" s="10"/>
      <c r="J120" s="176"/>
      <c r="K120" s="44"/>
    </row>
    <row r="121" spans="1:11" s="64" customFormat="1" ht="28.5" customHeight="1">
      <c r="A121" s="171"/>
      <c r="B121" s="54"/>
      <c r="C121" s="54"/>
      <c r="D121" s="47"/>
      <c r="E121" s="44"/>
      <c r="F121" s="47"/>
      <c r="G121" s="44"/>
      <c r="H121" s="10"/>
      <c r="I121" s="10"/>
      <c r="J121" s="176"/>
      <c r="K121" s="44"/>
    </row>
    <row r="122" spans="1:11" s="64" customFormat="1" ht="28.5" customHeight="1">
      <c r="A122" s="171"/>
      <c r="B122" s="54"/>
      <c r="C122" s="54"/>
      <c r="D122" s="47"/>
      <c r="E122" s="44"/>
      <c r="F122" s="47"/>
      <c r="G122" s="44"/>
      <c r="H122" s="10"/>
      <c r="I122" s="10"/>
      <c r="J122" s="176"/>
      <c r="K122" s="44"/>
    </row>
    <row r="123" spans="1:11" s="64" customFormat="1" ht="28.5" customHeight="1">
      <c r="A123" s="171"/>
      <c r="B123" s="54"/>
      <c r="C123" s="54"/>
      <c r="D123" s="47"/>
      <c r="E123" s="44"/>
      <c r="F123" s="47"/>
      <c r="G123" s="44"/>
      <c r="H123" s="10"/>
      <c r="I123" s="10"/>
      <c r="J123" s="176"/>
      <c r="K123" s="44"/>
    </row>
    <row r="124" spans="1:11" s="64" customFormat="1" ht="28.5" customHeight="1">
      <c r="A124" s="171"/>
      <c r="B124" s="54"/>
      <c r="C124" s="54"/>
      <c r="D124" s="47"/>
      <c r="E124" s="44"/>
      <c r="F124" s="47"/>
      <c r="G124" s="44"/>
      <c r="H124" s="10"/>
      <c r="I124" s="10"/>
      <c r="J124" s="176"/>
      <c r="K124" s="44"/>
    </row>
    <row r="125" spans="1:11" s="64" customFormat="1" ht="28.5" customHeight="1">
      <c r="A125" s="171"/>
      <c r="B125" s="54"/>
      <c r="C125" s="54"/>
      <c r="D125" s="47"/>
      <c r="E125" s="44"/>
      <c r="F125" s="47"/>
      <c r="G125" s="44"/>
      <c r="H125" s="10"/>
      <c r="I125" s="10"/>
      <c r="J125" s="176"/>
      <c r="K125" s="44"/>
    </row>
    <row r="126" spans="1:11" s="64" customFormat="1" ht="28.5" customHeight="1">
      <c r="A126" s="171"/>
      <c r="B126" s="54"/>
      <c r="C126" s="54"/>
      <c r="D126" s="47"/>
      <c r="E126" s="44"/>
      <c r="F126" s="47"/>
      <c r="G126" s="44"/>
      <c r="H126" s="10"/>
      <c r="I126" s="10"/>
      <c r="J126" s="176"/>
      <c r="K126" s="44"/>
    </row>
    <row r="127" spans="1:11" s="64" customFormat="1" ht="28.5" customHeight="1">
      <c r="A127" s="171"/>
      <c r="B127" s="54"/>
      <c r="C127" s="54"/>
      <c r="D127" s="47"/>
      <c r="E127" s="44"/>
      <c r="F127" s="47"/>
      <c r="G127" s="44"/>
      <c r="H127" s="10"/>
      <c r="I127" s="10"/>
      <c r="J127" s="176"/>
      <c r="K127" s="44"/>
    </row>
    <row r="128" spans="1:11" s="64" customFormat="1" ht="28.5" customHeight="1">
      <c r="A128" s="171"/>
      <c r="B128" s="54"/>
      <c r="C128" s="54"/>
      <c r="D128" s="47"/>
      <c r="E128" s="44"/>
      <c r="F128" s="47"/>
      <c r="G128" s="44"/>
      <c r="H128" s="10"/>
      <c r="I128" s="10"/>
      <c r="J128" s="176"/>
      <c r="K128" s="44"/>
    </row>
    <row r="129" spans="1:11" s="64" customFormat="1" ht="28.5" customHeight="1">
      <c r="A129" s="171"/>
      <c r="B129" s="54"/>
      <c r="C129" s="54"/>
      <c r="D129" s="47"/>
      <c r="E129" s="44"/>
      <c r="F129" s="47"/>
      <c r="G129" s="44"/>
      <c r="H129" s="10"/>
      <c r="I129" s="10"/>
      <c r="J129" s="176"/>
      <c r="K129" s="44"/>
    </row>
    <row r="130" spans="1:11" s="64" customFormat="1" ht="28.5" customHeight="1">
      <c r="A130" s="171"/>
      <c r="B130" s="54"/>
      <c r="C130" s="54"/>
      <c r="D130" s="47"/>
      <c r="E130" s="44"/>
      <c r="F130" s="47"/>
      <c r="G130" s="44"/>
      <c r="H130" s="10"/>
      <c r="I130" s="10"/>
      <c r="J130" s="176"/>
      <c r="K130" s="44"/>
    </row>
    <row r="131" spans="1:11" s="64" customFormat="1" ht="28.5" customHeight="1">
      <c r="A131" s="171"/>
      <c r="B131" s="54"/>
      <c r="C131" s="54"/>
      <c r="D131" s="47"/>
      <c r="E131" s="44"/>
      <c r="F131" s="47"/>
      <c r="G131" s="44"/>
      <c r="H131" s="10"/>
      <c r="I131" s="10"/>
      <c r="J131" s="176"/>
      <c r="K131" s="44"/>
    </row>
    <row r="132" spans="1:11" s="64" customFormat="1" ht="28.5" customHeight="1">
      <c r="A132" s="171"/>
      <c r="B132" s="54"/>
      <c r="C132" s="54"/>
      <c r="D132" s="47"/>
      <c r="E132" s="44"/>
      <c r="F132" s="47"/>
      <c r="G132" s="44"/>
      <c r="H132" s="10"/>
      <c r="I132" s="10"/>
      <c r="J132" s="176"/>
      <c r="K132" s="44"/>
    </row>
    <row r="133" spans="1:11" s="64" customFormat="1" ht="28.5" customHeight="1">
      <c r="A133" s="171"/>
      <c r="B133" s="54"/>
      <c r="C133" s="54"/>
      <c r="D133" s="47"/>
      <c r="E133" s="44"/>
      <c r="F133" s="47"/>
      <c r="G133" s="44"/>
      <c r="H133" s="10"/>
      <c r="I133" s="10"/>
      <c r="J133" s="176"/>
      <c r="K133" s="44"/>
    </row>
    <row r="134" spans="1:11" s="64" customFormat="1" ht="28.5" customHeight="1">
      <c r="A134" s="171"/>
      <c r="B134" s="54"/>
      <c r="C134" s="54"/>
      <c r="D134" s="47"/>
      <c r="E134" s="44"/>
      <c r="F134" s="47"/>
      <c r="G134" s="44"/>
      <c r="H134" s="10"/>
      <c r="I134" s="10"/>
      <c r="J134" s="176"/>
      <c r="K134" s="44"/>
    </row>
    <row r="135" spans="1:11" s="64" customFormat="1" ht="28.5" customHeight="1">
      <c r="A135" s="171"/>
      <c r="B135" s="54"/>
      <c r="C135" s="54"/>
      <c r="D135" s="47"/>
      <c r="E135" s="44"/>
      <c r="F135" s="47"/>
      <c r="G135" s="44"/>
      <c r="H135" s="10"/>
      <c r="I135" s="10"/>
      <c r="J135" s="176"/>
      <c r="K135" s="44"/>
    </row>
    <row r="136" spans="1:11" s="64" customFormat="1" ht="28.5" customHeight="1">
      <c r="A136" s="171"/>
      <c r="B136" s="54"/>
      <c r="C136" s="54"/>
      <c r="D136" s="47"/>
      <c r="E136" s="44"/>
      <c r="F136" s="47"/>
      <c r="G136" s="44"/>
      <c r="H136" s="10"/>
      <c r="I136" s="10"/>
      <c r="J136" s="176"/>
      <c r="K136" s="44"/>
    </row>
    <row r="137" spans="1:11" s="64" customFormat="1" ht="28.5" customHeight="1">
      <c r="A137" s="171"/>
      <c r="B137" s="54"/>
      <c r="C137" s="54"/>
      <c r="D137" s="47"/>
      <c r="E137" s="44"/>
      <c r="F137" s="47"/>
      <c r="G137" s="44"/>
      <c r="H137" s="10"/>
      <c r="I137" s="10"/>
      <c r="J137" s="176"/>
      <c r="K137" s="44"/>
    </row>
    <row r="138" spans="1:11" s="64" customFormat="1" ht="28.5" customHeight="1">
      <c r="A138" s="171"/>
      <c r="B138" s="54"/>
      <c r="C138" s="54"/>
      <c r="D138" s="47"/>
      <c r="E138" s="44"/>
      <c r="F138" s="47"/>
      <c r="G138" s="44"/>
      <c r="H138" s="10"/>
      <c r="I138" s="10"/>
      <c r="J138" s="176"/>
      <c r="K138" s="44"/>
    </row>
    <row r="139" spans="1:11" s="64" customFormat="1" ht="28.5" customHeight="1">
      <c r="A139" s="171"/>
      <c r="B139" s="54"/>
      <c r="C139" s="54"/>
      <c r="D139" s="47"/>
      <c r="E139" s="44"/>
      <c r="F139" s="47"/>
      <c r="G139" s="44"/>
      <c r="H139" s="10"/>
      <c r="I139" s="10"/>
      <c r="J139" s="176"/>
      <c r="K139" s="44"/>
    </row>
    <row r="140" spans="1:11" s="64" customFormat="1" ht="28.5" customHeight="1">
      <c r="A140" s="171"/>
      <c r="B140" s="54"/>
      <c r="C140" s="54"/>
      <c r="D140" s="47"/>
      <c r="E140" s="44"/>
      <c r="F140" s="47"/>
      <c r="G140" s="44"/>
      <c r="H140" s="10"/>
      <c r="I140" s="10"/>
      <c r="J140" s="176"/>
      <c r="K140" s="44"/>
    </row>
    <row r="141" spans="1:11" s="64" customFormat="1" ht="28.5" customHeight="1">
      <c r="A141" s="171"/>
      <c r="B141" s="54"/>
      <c r="C141" s="54"/>
      <c r="D141" s="47"/>
      <c r="E141" s="44"/>
      <c r="F141" s="47"/>
      <c r="G141" s="44"/>
      <c r="H141" s="10"/>
      <c r="I141" s="10"/>
      <c r="J141" s="176"/>
      <c r="K141" s="44"/>
    </row>
    <row r="142" spans="1:11" s="64" customFormat="1" ht="28.5" customHeight="1">
      <c r="A142" s="171"/>
      <c r="B142" s="54"/>
      <c r="C142" s="54"/>
      <c r="D142" s="47"/>
      <c r="E142" s="44"/>
      <c r="F142" s="47"/>
      <c r="G142" s="44"/>
      <c r="H142" s="10"/>
      <c r="I142" s="10"/>
      <c r="J142" s="176"/>
      <c r="K142" s="44"/>
    </row>
    <row r="143" spans="1:11" s="64" customFormat="1" ht="28.5" customHeight="1">
      <c r="A143" s="171"/>
      <c r="B143" s="54"/>
      <c r="C143" s="54"/>
      <c r="D143" s="47"/>
      <c r="E143" s="44"/>
      <c r="F143" s="47"/>
      <c r="G143" s="44"/>
      <c r="H143" s="10"/>
      <c r="I143" s="10"/>
      <c r="J143" s="176"/>
      <c r="K143" s="44"/>
    </row>
    <row r="144" spans="1:11" s="64" customFormat="1" ht="28.5" customHeight="1">
      <c r="A144" s="171"/>
      <c r="B144" s="54"/>
      <c r="C144" s="54"/>
      <c r="D144" s="47"/>
      <c r="E144" s="44"/>
      <c r="F144" s="47"/>
      <c r="G144" s="44"/>
      <c r="H144" s="10"/>
      <c r="I144" s="10"/>
      <c r="J144" s="176"/>
      <c r="K144" s="44"/>
    </row>
    <row r="145" spans="1:11" s="64" customFormat="1" ht="28.5" customHeight="1">
      <c r="A145" s="171"/>
      <c r="B145" s="54"/>
      <c r="C145" s="54"/>
      <c r="D145" s="47"/>
      <c r="E145" s="44"/>
      <c r="F145" s="47"/>
      <c r="G145" s="44"/>
      <c r="H145" s="10"/>
      <c r="I145" s="10"/>
      <c r="J145" s="176"/>
      <c r="K145" s="44"/>
    </row>
    <row r="146" spans="1:11" s="64" customFormat="1" ht="28.5" customHeight="1">
      <c r="A146" s="171"/>
      <c r="B146" s="54"/>
      <c r="C146" s="54"/>
      <c r="D146" s="47"/>
      <c r="E146" s="44"/>
      <c r="F146" s="47"/>
      <c r="G146" s="44"/>
      <c r="H146" s="10"/>
      <c r="I146" s="10"/>
      <c r="J146" s="176"/>
      <c r="K146" s="44"/>
    </row>
    <row r="147" spans="1:11" s="64" customFormat="1" ht="28.5" customHeight="1">
      <c r="A147" s="171"/>
      <c r="B147" s="54"/>
      <c r="C147" s="54"/>
      <c r="D147" s="47"/>
      <c r="E147" s="44"/>
      <c r="F147" s="47"/>
      <c r="G147" s="44"/>
      <c r="H147" s="10"/>
      <c r="I147" s="10"/>
      <c r="J147" s="176"/>
      <c r="K147" s="44"/>
    </row>
    <row r="148" spans="1:11" s="64" customFormat="1" ht="28.5" customHeight="1">
      <c r="A148" s="171"/>
      <c r="B148" s="54"/>
      <c r="C148" s="54"/>
      <c r="D148" s="47"/>
      <c r="E148" s="44"/>
      <c r="F148" s="47"/>
      <c r="G148" s="44"/>
      <c r="H148" s="10"/>
      <c r="I148" s="10"/>
      <c r="J148" s="176"/>
      <c r="K148" s="44"/>
    </row>
    <row r="149" spans="1:11" s="64" customFormat="1" ht="28.5" customHeight="1">
      <c r="A149" s="171"/>
      <c r="B149" s="54"/>
      <c r="C149" s="54"/>
      <c r="D149" s="47"/>
      <c r="E149" s="44"/>
      <c r="F149" s="47"/>
      <c r="G149" s="44"/>
      <c r="H149" s="10"/>
      <c r="I149" s="10"/>
      <c r="J149" s="176"/>
      <c r="K149" s="44"/>
    </row>
    <row r="150" spans="1:11" s="64" customFormat="1" ht="28.5" customHeight="1">
      <c r="A150" s="171"/>
      <c r="B150" s="54"/>
      <c r="C150" s="54"/>
      <c r="D150" s="47"/>
      <c r="E150" s="44"/>
      <c r="F150" s="47"/>
      <c r="G150" s="44"/>
      <c r="H150" s="10"/>
      <c r="I150" s="10"/>
      <c r="J150" s="176"/>
      <c r="K150" s="44"/>
    </row>
  </sheetData>
  <phoneticPr fontId="2" type="noConversion"/>
  <conditionalFormatting sqref="J2:J27 J45:J66">
    <cfRule type="expression" dxfId="17" priority="43">
      <formula>$F2="PENDING"</formula>
    </cfRule>
    <cfRule type="expression" dxfId="16" priority="44">
      <formula>$D2="FINAL"</formula>
    </cfRule>
  </conditionalFormatting>
  <conditionalFormatting sqref="J28:J44">
    <cfRule type="expression" dxfId="15" priority="1">
      <formula>$E28="PENDING"</formula>
    </cfRule>
    <cfRule type="expression" dxfId="14" priority="2">
      <formula>$C28="FINAL"</formula>
    </cfRule>
  </conditionalFormatting>
  <conditionalFormatting sqref="J67:J68">
    <cfRule type="expression" dxfId="13" priority="39">
      <formula>$F68="PENDING"</formula>
    </cfRule>
    <cfRule type="expression" dxfId="12" priority="40">
      <formula>$D68="FINAL"</formula>
    </cfRule>
  </conditionalFormatting>
  <conditionalFormatting sqref="J69">
    <cfRule type="expression" dxfId="11" priority="41">
      <formula>$F71="PENDING"</formula>
    </cfRule>
    <cfRule type="expression" dxfId="10" priority="42">
      <formula>$D71="FINAL"</formula>
    </cfRule>
  </conditionalFormatting>
  <conditionalFormatting sqref="J70">
    <cfRule type="expression" dxfId="9" priority="35">
      <formula>$F70="PENDING"</formula>
    </cfRule>
    <cfRule type="expression" dxfId="8" priority="36">
      <formula>$D70="FINAL"</formula>
    </cfRule>
  </conditionalFormatting>
  <conditionalFormatting sqref="J71">
    <cfRule type="expression" dxfId="7" priority="37">
      <formula>#REF!="PENDING"</formula>
    </cfRule>
    <cfRule type="expression" dxfId="6" priority="38">
      <formula>#REF!="FINAL"</formula>
    </cfRule>
  </conditionalFormatting>
  <conditionalFormatting sqref="J72:J75">
    <cfRule type="expression" dxfId="5" priority="33">
      <formula>$F72="PENDING"</formula>
    </cfRule>
    <cfRule type="expression" dxfId="4" priority="34">
      <formula>$D72="FINAL"</formula>
    </cfRule>
  </conditionalFormatting>
  <conditionalFormatting sqref="J76:J80">
    <cfRule type="expression" dxfId="3" priority="31">
      <formula>$F78="PENDING"</formula>
    </cfRule>
    <cfRule type="expression" dxfId="2" priority="32">
      <formula>$D78="FINAL"</formula>
    </cfRule>
  </conditionalFormatting>
  <conditionalFormatting sqref="J81:J150">
    <cfRule type="expression" dxfId="1" priority="3">
      <formula>$F81="PENDING"</formula>
    </cfRule>
    <cfRule type="expression" dxfId="0" priority="4">
      <formula>$D81="FINAL"</formula>
    </cfRule>
  </conditionalFormatting>
  <hyperlinks>
    <hyperlink ref="J3" r:id="rId1" xr:uid="{A530F9BB-A47E-48F6-BF09-71A88401D8C7}"/>
    <hyperlink ref="J4" r:id="rId2" xr:uid="{C7790186-A308-4800-8FDB-7776D20384BD}"/>
    <hyperlink ref="J5" r:id="rId3" xr:uid="{7E78EADF-B226-47E9-A806-75B5B6637B71}"/>
    <hyperlink ref="J6" r:id="rId4" xr:uid="{DFBD0E4A-5C61-4486-B2AE-28DC22D06526}"/>
    <hyperlink ref="J7" r:id="rId5" xr:uid="{D0BD1199-3E3B-4F7D-A8D3-62ABA05683CC}"/>
    <hyperlink ref="J8" r:id="rId6" xr:uid="{72965413-8399-4DA8-AC33-C0862278AADB}"/>
    <hyperlink ref="J9" r:id="rId7" xr:uid="{A6D81094-46A6-4803-BC30-EBAFDAE0C716}"/>
    <hyperlink ref="J10" r:id="rId8" xr:uid="{238E586E-EC0C-46A0-9D59-A20C96CDCCB2}"/>
    <hyperlink ref="J11" r:id="rId9" xr:uid="{F1AFADF0-273D-47E7-A78B-D898863A7449}"/>
    <hyperlink ref="J12" r:id="rId10" xr:uid="{D14A58E1-8126-4B56-98AB-7D4A54EB3A9B}"/>
    <hyperlink ref="J13" r:id="rId11" xr:uid="{2E35191A-B28F-452C-9EC1-1FA79A17C311}"/>
    <hyperlink ref="J14" r:id="rId12" xr:uid="{6FABEEFC-88AC-4FD2-98DA-BA2AF12705CA}"/>
    <hyperlink ref="J15" r:id="rId13" xr:uid="{082B48E1-9333-4D98-925A-6EDA6A827303}"/>
    <hyperlink ref="J16" r:id="rId14" xr:uid="{B0442E77-6985-4B87-BF77-8A2CBFA51286}"/>
    <hyperlink ref="J17" r:id="rId15" xr:uid="{5E4D5B93-8D37-460E-928D-5B8E814306B0}"/>
    <hyperlink ref="J18" r:id="rId16" xr:uid="{EF49D621-674D-4217-A1F2-F9795CF9D19A}"/>
    <hyperlink ref="J19" r:id="rId17" xr:uid="{3A6B3120-97B8-4A07-A8DE-7FBDFBF3E6F8}"/>
    <hyperlink ref="J20" r:id="rId18" xr:uid="{F6B73B6E-5E4A-4902-B08B-D0CE9D0AD224}"/>
    <hyperlink ref="J21" r:id="rId19" xr:uid="{25092CE7-0DE7-4191-B3CF-BA61210F926C}"/>
    <hyperlink ref="J22" r:id="rId20" xr:uid="{8B230B68-E24E-44B1-9D11-99D6E9A73FC9}"/>
    <hyperlink ref="J23" r:id="rId21" xr:uid="{65130349-03EE-4A74-AE6E-E1C8CA837D8C}"/>
    <hyperlink ref="J24" r:id="rId22" display="ASSETS/INSPECTIONS/DMS 147714/PC/PC-23.pdf" xr:uid="{FB2F2F71-4AA9-4E73-9EAE-B709680B1603}"/>
    <hyperlink ref="J25" r:id="rId23" display="ASSETS/INSPECTIONS/DMS 147714/PC/PC-24.pdf" xr:uid="{256312D6-2FA8-4E44-8E85-61ADA7A4B802}"/>
    <hyperlink ref="J2" r:id="rId24" xr:uid="{9B1F6451-4E83-485A-8C86-52C74324B726}"/>
    <hyperlink ref="J26" r:id="rId25" display="ASSETS/INSPECTIONS/DMS 147714/PC/PC-25.pdf" xr:uid="{21E150C5-6FB8-47C5-BA8E-1893F70A60B5}"/>
    <hyperlink ref="J27" r:id="rId26" xr:uid="{EE598F19-0877-4B04-96CD-FF73E1F7E8CB}"/>
    <hyperlink ref="J45" r:id="rId27" xr:uid="{5D5772AF-555A-4B39-A7AF-FFFF52A1968E}"/>
    <hyperlink ref="J46" r:id="rId28" display="ASSETS/MARINE/DMS 148942/PC/PC-02.pdf" xr:uid="{3720A4CF-1053-42A6-8607-EF89C6D186F5}"/>
    <hyperlink ref="J47" r:id="rId29" xr:uid="{BFA34091-F834-4E60-931B-52E292DA295F}"/>
    <hyperlink ref="J48" r:id="rId30" xr:uid="{62CD8A2C-245D-41F7-93DE-1D06566BD09C}"/>
    <hyperlink ref="J49" r:id="rId31" xr:uid="{ECBB258F-0A7B-4718-8A68-D6983E2AE9FD}"/>
    <hyperlink ref="J50" r:id="rId32" xr:uid="{6C02352F-0AA2-40C5-B35A-838734C0323B}"/>
    <hyperlink ref="J51" r:id="rId33" xr:uid="{6C68950F-F26E-4180-ACF7-09B1ACBD2674}"/>
    <hyperlink ref="J52" r:id="rId34" xr:uid="{D25ED5B9-BFCB-4A46-AF5E-915FCD38F5B9}"/>
    <hyperlink ref="J53" r:id="rId35" display="ASSETS/MARINE/DMS 148942/PC/PC-09.pdf" xr:uid="{C66A2B36-C70F-4EAC-9D1B-D522C9AF32A7}"/>
    <hyperlink ref="J54" r:id="rId36" display="ASSETS/MARINE/DMS 148942/PC/PC-10.pdf" xr:uid="{1E3A41C5-BF93-44FD-B3D9-89F50C747A07}"/>
    <hyperlink ref="J55" r:id="rId37" xr:uid="{6E7B66DE-7F9A-469B-8736-2C238CCA4139}"/>
    <hyperlink ref="J56" r:id="rId38" xr:uid="{77D5026E-051E-4D77-9486-17127AA1F8CD}"/>
    <hyperlink ref="J57" r:id="rId39" xr:uid="{98F514DB-DF7A-4BD0-8649-2FF362C47376}"/>
    <hyperlink ref="J58" r:id="rId40" xr:uid="{35C51FE5-6674-462A-A3E3-C69B704A934C}"/>
    <hyperlink ref="J59" r:id="rId41" xr:uid="{2EE2ED4B-D023-4B2E-BA94-A6CD199714E9}"/>
    <hyperlink ref="J60" r:id="rId42" xr:uid="{22E9D82C-4248-44B6-BB30-711F4E493841}"/>
    <hyperlink ref="J61" r:id="rId43" xr:uid="{FC99A0F0-5324-4239-B8A8-D9242EAF9C12}"/>
    <hyperlink ref="J62" r:id="rId44" xr:uid="{DB4502E0-7FC4-46A0-8AD1-DCB908922C0C}"/>
    <hyperlink ref="J63" r:id="rId45" xr:uid="{DCA643DC-A16D-41C7-B895-64CCECB480E1}"/>
    <hyperlink ref="J64" r:id="rId46" display="ASSETS/MARINE/DMS 148857-1/PC/PC-08.pdf" xr:uid="{8EE9AAF9-8B05-44DF-A716-09E5A12591A9}"/>
    <hyperlink ref="J65" r:id="rId47" display="ASSETS/MARINE/DMS 148857-1/PC/PC-09.pdf" xr:uid="{222F09FB-52BD-467A-87C2-BFE9F37C511E}"/>
    <hyperlink ref="J66" r:id="rId48" xr:uid="{8BD4AC0C-86E6-47BF-A5B5-730E73C3ABF4}"/>
    <hyperlink ref="J67" r:id="rId49" xr:uid="{ECD02364-EE3B-4C87-8CAB-32A3115E80D7}"/>
    <hyperlink ref="J68" r:id="rId50" xr:uid="{E682CEE8-129D-4AAD-A79B-8ADCFE32EDB1}"/>
    <hyperlink ref="J69" r:id="rId51" xr:uid="{ABB1978B-3067-4D37-B609-94D4050DAD4A}"/>
    <hyperlink ref="J70" r:id="rId52" xr:uid="{C829180D-6317-44B7-9818-772729B82854}"/>
    <hyperlink ref="J71" r:id="rId53" xr:uid="{F649C383-5C2B-42CE-88E0-75535FE9AE90}"/>
    <hyperlink ref="J72" r:id="rId54" xr:uid="{26BD2714-EC70-48D0-A39A-E93233A11F2E}"/>
    <hyperlink ref="J73" r:id="rId55" xr:uid="{72EE1260-C178-4963-A448-7C5BC79D4189}"/>
    <hyperlink ref="J74" r:id="rId56" display="ASSETS/MARINE/DMS 149250/PC/PC-03.pdf" xr:uid="{C5FF8A26-A442-4DE7-B93F-D2F4DC623C81}"/>
    <hyperlink ref="J75" r:id="rId57" xr:uid="{72D369D0-DE6A-4663-A64A-6021428EE166}"/>
    <hyperlink ref="J76" r:id="rId58" xr:uid="{E9B2F45F-DD53-4F1C-B5C7-143FF678CD19}"/>
    <hyperlink ref="J77" r:id="rId59" xr:uid="{39F3C5D0-A8C5-4970-B714-7FCD3DF6A3F5}"/>
    <hyperlink ref="J78" r:id="rId60" xr:uid="{CCEE990B-619B-4BB8-80A8-D2BEB6742138}"/>
    <hyperlink ref="J79" r:id="rId61" xr:uid="{FD8E776D-DF85-460E-9726-F4E070EF17FF}"/>
    <hyperlink ref="J80" r:id="rId62" xr:uid="{CAC7663D-08C9-433D-9D47-890F7452DB8D}"/>
    <hyperlink ref="J81" r:id="rId63" xr:uid="{9F6ED31A-7662-49BB-9007-206C96E4D25B}"/>
    <hyperlink ref="J82" r:id="rId64" xr:uid="{362B3E18-DD26-45CE-82BE-735C942083D3}"/>
    <hyperlink ref="J83" r:id="rId65" xr:uid="{CF8F3F9C-9A84-4C45-8EF5-732C10698D7C}"/>
    <hyperlink ref="J84" r:id="rId66" xr:uid="{801277FE-04B7-4920-AA05-D5CED296C859}"/>
    <hyperlink ref="J85" r:id="rId67" xr:uid="{D1110B3D-C744-4415-B6EC-A113A291835D}"/>
    <hyperlink ref="J86" r:id="rId68" xr:uid="{2C738D0B-5DFD-4854-B6FC-D26521FB0D8F}"/>
    <hyperlink ref="J87" r:id="rId69" xr:uid="{9C6121A7-4EFC-4F5E-BF56-2878D6C34235}"/>
    <hyperlink ref="J88" r:id="rId70" xr:uid="{626AAAD8-587D-4405-A16F-A66DDB6C250E}"/>
    <hyperlink ref="J90" r:id="rId71" xr:uid="{9D38F066-04BC-42E2-BFE2-42187D55AC53}"/>
    <hyperlink ref="J89" r:id="rId72" xr:uid="{5B138D47-5C49-46BC-822A-D64FE6ED933A}"/>
    <hyperlink ref="J91" r:id="rId73" xr:uid="{68575823-AA36-4B85-9C05-3D8AE6DF9052}"/>
    <hyperlink ref="J92" r:id="rId74" xr:uid="{278C376D-3E32-45DD-8F5E-D77DF0E31E05}"/>
    <hyperlink ref="J93" r:id="rId75" xr:uid="{C2DBF93F-D184-4990-B7C9-265D362A2C22}"/>
    <hyperlink ref="J94" r:id="rId76" xr:uid="{9C9AC201-832F-4BDE-AD89-82F0F0FB48E6}"/>
    <hyperlink ref="J95" r:id="rId77" xr:uid="{22920A2F-D1EF-4817-A74B-8055F7E38904}"/>
    <hyperlink ref="J96" r:id="rId78" xr:uid="{856F1718-C949-47E7-BBD2-7E918E7785D2}"/>
    <hyperlink ref="J97" r:id="rId79" display="PC-03" xr:uid="{AC7C191A-AE03-4819-BC64-3F01226DD32F}"/>
    <hyperlink ref="J98" r:id="rId80" xr:uid="{73BC30E9-D1BF-441F-91E2-685D1FC9EDFD}"/>
    <hyperlink ref="J99" r:id="rId81" xr:uid="{2B6998E5-90FB-424C-BC8F-3DCFEB13898E}"/>
    <hyperlink ref="J100" r:id="rId82" xr:uid="{A79F2DB0-8924-4C2B-95B5-0DAAF8272A10}"/>
    <hyperlink ref="J101" r:id="rId83" xr:uid="{40C1894B-9F84-463B-9605-D99F82D676D6}"/>
    <hyperlink ref="J102" r:id="rId84" xr:uid="{9369887F-EA3E-4A3D-BCDA-01DCB1CAD9A9}"/>
    <hyperlink ref="J103" r:id="rId85" xr:uid="{5CD4001C-CB25-4B0A-981C-5B20845F3EF0}"/>
    <hyperlink ref="J104" r:id="rId86" xr:uid="{22352793-F886-413F-BB88-FB1A2A6F8FCB}"/>
    <hyperlink ref="J105" r:id="rId87" xr:uid="{F8C5B1F5-B644-42B5-85BD-515089D14D02}"/>
    <hyperlink ref="J106" r:id="rId88" xr:uid="{7B5DEF75-D3F7-411E-AA42-A9854AF0DAE3}"/>
    <hyperlink ref="J107" r:id="rId89" xr:uid="{B75E53E2-8608-46E3-8C99-5CDE02CD3B4C}"/>
    <hyperlink ref="J108" r:id="rId90" xr:uid="{07E69DD9-56DB-4B34-9BBF-1B3EE8FB0B55}"/>
    <hyperlink ref="J109" r:id="rId91" xr:uid="{24406B44-3453-431E-BFE2-F45A641D1BAD}"/>
    <hyperlink ref="J110" r:id="rId92" xr:uid="{97A81D27-49C0-4F65-B175-E60C296DA9C5}"/>
    <hyperlink ref="J112" r:id="rId93" xr:uid="{F218A82F-1316-4297-B7EE-61BD1F5BEF24}"/>
    <hyperlink ref="J111" r:id="rId94" xr:uid="{F7A054E5-4417-4722-A636-F2F63D1D379F}"/>
    <hyperlink ref="J113" r:id="rId95" xr:uid="{6CCB43F2-9C7A-47A5-BE81-2B2CF2D717F7}"/>
    <hyperlink ref="J114" r:id="rId96" display="PC-12" xr:uid="{FF08B63C-2A66-41A5-986B-F88847B711EF}"/>
    <hyperlink ref="J115" r:id="rId97" xr:uid="{DC9E332D-0EA1-44DE-8459-FE7C03C2429C}"/>
    <hyperlink ref="J116" r:id="rId98" xr:uid="{302C099D-C9B6-4B9F-8040-3A18D215BCB5}"/>
    <hyperlink ref="J117" r:id="rId99" xr:uid="{0375A590-36C7-4183-8028-83A9CC5BAE6F}"/>
    <hyperlink ref="J118" r:id="rId100" xr:uid="{1355707D-7A42-4CE3-9F88-051DF070E68C}"/>
    <hyperlink ref="J119" r:id="rId101" xr:uid="{6449AB25-DFED-46E1-8535-3521B690BBDE}"/>
    <hyperlink ref="J28" r:id="rId102" display="ASSETS/MARINE/DMS 147906/PC/PC-01.pdf" xr:uid="{2B2356EA-3CDA-47F2-A744-1B549CCF8ADB}"/>
    <hyperlink ref="J29" r:id="rId103" xr:uid="{29F3F6A9-DFD4-40C4-BBD6-B341216FE651}"/>
    <hyperlink ref="J31" r:id="rId104" xr:uid="{7A81E162-EE34-4C1C-9F16-784BE6AF8903}"/>
    <hyperlink ref="J33" r:id="rId105" xr:uid="{3245EA91-0012-4B52-A901-C81C2DB71947}"/>
    <hyperlink ref="J34" r:id="rId106" xr:uid="{AD50BE9E-81BC-46F5-8EFF-36BB157E6FD3}"/>
    <hyperlink ref="J35" r:id="rId107" display="ASSETS/MARINE/DMS 147906/PC/PC-04.pdf" xr:uid="{CA915B43-3766-4284-BFFB-779CE1C9BD58}"/>
    <hyperlink ref="J36" r:id="rId108" display="ASSETS/MARINE/DMS 147906/PC/PC-05.pdf" xr:uid="{185DB49F-7A66-4434-832E-504C22DF1E7A}"/>
    <hyperlink ref="J37" r:id="rId109" xr:uid="{3317B8C9-2DC4-4EA2-8040-3F49C26A4CCD}"/>
    <hyperlink ref="J38" r:id="rId110" xr:uid="{0F9944ED-FC6A-482A-886F-B8C5CCCE3DEA}"/>
    <hyperlink ref="J39" r:id="rId111" xr:uid="{335A0C24-ACC6-4F7F-9D85-171E23B3C7AE}"/>
    <hyperlink ref="J40" r:id="rId112" xr:uid="{9E7754E9-62FC-4B24-9650-B9931869A9DB}"/>
    <hyperlink ref="J41" r:id="rId113" xr:uid="{4B321573-8101-43BB-8555-7270C171F6EF}"/>
    <hyperlink ref="J42" r:id="rId114" xr:uid="{35276DD6-69DD-4B8E-9B2E-CEAD7649DA76}"/>
    <hyperlink ref="J43" r:id="rId115" xr:uid="{37CC7E08-6007-47FC-B97A-6E7F28BD9E53}"/>
    <hyperlink ref="J44" r:id="rId116" xr:uid="{257EBE4A-154E-4CF5-9C05-5A876D3EFF0D}"/>
    <hyperlink ref="J30" r:id="rId117" xr:uid="{B027DDB4-5C8E-40C6-B173-AEA0EE43C15C}"/>
    <hyperlink ref="J32" r:id="rId118" xr:uid="{42ADEC21-7A88-43F1-9C44-A6C2A1414217}"/>
  </hyperlinks>
  <pageMargins left="0.7" right="0.7" top="0.75" bottom="0.75" header="0.3" footer="0.3"/>
  <pageSetup paperSize="9" orientation="portrait" r:id="rId119"/>
  <headerFooter>
    <oddHeader>&amp;L&amp;"Calibri"&amp;10&amp;K000000 Classification: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86CD-6822-4FA8-875B-E6FEAA428AAB}">
  <dimension ref="A1:G82"/>
  <sheetViews>
    <sheetView zoomScale="60" zoomScaleNormal="60" workbookViewId="0">
      <pane ySplit="1" topLeftCell="A2" activePane="bottomLeft" state="frozen"/>
      <selection activeCell="A6" sqref="A6"/>
      <selection pane="bottomLeft" activeCell="C9" sqref="C9"/>
    </sheetView>
  </sheetViews>
  <sheetFormatPr defaultColWidth="10.140625" defaultRowHeight="14.25"/>
  <cols>
    <col min="1" max="1" width="23.85546875" style="120" customWidth="1"/>
    <col min="2" max="3" width="30.42578125" style="119" customWidth="1"/>
    <col min="4" max="4" width="37.42578125" style="119" customWidth="1"/>
    <col min="5" max="5" width="37.42578125" style="120" customWidth="1"/>
    <col min="6" max="6" width="37.42578125" style="126" customWidth="1"/>
    <col min="7" max="7" width="37.42578125" style="127" customWidth="1"/>
    <col min="8" max="16384" width="10.140625" style="116"/>
  </cols>
  <sheetData>
    <row r="1" spans="1:7" s="39" customFormat="1" ht="44.25" customHeight="1" thickBot="1">
      <c r="A1" s="150" t="s">
        <v>386</v>
      </c>
      <c r="B1" s="150" t="s">
        <v>369</v>
      </c>
      <c r="C1" s="161" t="s">
        <v>374</v>
      </c>
      <c r="D1" s="151" t="s">
        <v>370</v>
      </c>
      <c r="E1" s="151" t="s">
        <v>371</v>
      </c>
      <c r="F1" s="158" t="s">
        <v>372</v>
      </c>
      <c r="G1" s="159" t="s">
        <v>373</v>
      </c>
    </row>
    <row r="2" spans="1:7" s="64" customFormat="1" ht="78" customHeight="1">
      <c r="A2" s="170" t="s">
        <v>387</v>
      </c>
      <c r="B2" s="145" t="s">
        <v>375</v>
      </c>
      <c r="C2" s="162" t="s">
        <v>286</v>
      </c>
      <c r="D2" s="132" t="s">
        <v>287</v>
      </c>
      <c r="E2" s="146" t="s">
        <v>288</v>
      </c>
      <c r="F2" s="147">
        <v>154071.95000000001</v>
      </c>
      <c r="G2" s="148" t="s">
        <v>289</v>
      </c>
    </row>
    <row r="3" spans="1:7" s="64" customFormat="1" ht="78" customHeight="1">
      <c r="A3" s="171" t="s">
        <v>388</v>
      </c>
      <c r="B3" s="145" t="s">
        <v>375</v>
      </c>
      <c r="C3" s="163" t="s">
        <v>295</v>
      </c>
      <c r="D3" s="44" t="s">
        <v>296</v>
      </c>
      <c r="E3" s="56" t="s">
        <v>297</v>
      </c>
      <c r="F3" s="57">
        <v>11672699.619999999</v>
      </c>
      <c r="G3" s="58" t="s">
        <v>298</v>
      </c>
    </row>
    <row r="4" spans="1:7" s="64" customFormat="1" ht="78" customHeight="1">
      <c r="A4" s="171" t="s">
        <v>389</v>
      </c>
      <c r="B4" s="55" t="s">
        <v>290</v>
      </c>
      <c r="C4" s="163" t="s">
        <v>290</v>
      </c>
      <c r="D4" s="44" t="s">
        <v>290</v>
      </c>
      <c r="E4" s="56" t="s">
        <v>290</v>
      </c>
      <c r="F4" s="57" t="s">
        <v>290</v>
      </c>
      <c r="G4" s="58" t="s">
        <v>290</v>
      </c>
    </row>
    <row r="5" spans="1:7" s="64" customFormat="1" ht="78" customHeight="1">
      <c r="A5" s="171" t="s">
        <v>390</v>
      </c>
      <c r="B5" s="55" t="s">
        <v>290</v>
      </c>
      <c r="C5" s="163" t="s">
        <v>290</v>
      </c>
      <c r="D5" s="44" t="s">
        <v>290</v>
      </c>
      <c r="E5" s="56" t="s">
        <v>290</v>
      </c>
      <c r="F5" s="57" t="s">
        <v>290</v>
      </c>
      <c r="G5" s="58" t="s">
        <v>290</v>
      </c>
    </row>
    <row r="6" spans="1:7" s="64" customFormat="1" ht="78" customHeight="1">
      <c r="A6" s="171" t="s">
        <v>391</v>
      </c>
      <c r="B6" s="55" t="s">
        <v>290</v>
      </c>
      <c r="C6" s="163" t="s">
        <v>290</v>
      </c>
      <c r="D6" s="44" t="s">
        <v>290</v>
      </c>
      <c r="E6" s="56" t="s">
        <v>290</v>
      </c>
      <c r="F6" s="57" t="s">
        <v>290</v>
      </c>
      <c r="G6" s="58" t="s">
        <v>290</v>
      </c>
    </row>
    <row r="7" spans="1:7" s="64" customFormat="1" ht="78" customHeight="1">
      <c r="A7" s="171" t="s">
        <v>392</v>
      </c>
      <c r="B7" s="55" t="s">
        <v>290</v>
      </c>
      <c r="C7" s="163" t="s">
        <v>290</v>
      </c>
      <c r="D7" s="44" t="s">
        <v>290</v>
      </c>
      <c r="E7" s="56" t="s">
        <v>290</v>
      </c>
      <c r="F7" s="57" t="s">
        <v>290</v>
      </c>
      <c r="G7" s="58" t="s">
        <v>290</v>
      </c>
    </row>
    <row r="8" spans="1:7" s="64" customFormat="1" ht="78" customHeight="1">
      <c r="A8" s="171" t="s">
        <v>393</v>
      </c>
      <c r="B8" s="55" t="s">
        <v>290</v>
      </c>
      <c r="C8" s="163" t="s">
        <v>290</v>
      </c>
      <c r="D8" s="44" t="s">
        <v>290</v>
      </c>
      <c r="E8" s="56" t="s">
        <v>290</v>
      </c>
      <c r="F8" s="57" t="s">
        <v>290</v>
      </c>
      <c r="G8" s="58" t="s">
        <v>290</v>
      </c>
    </row>
    <row r="9" spans="1:7" s="64" customFormat="1" ht="78" customHeight="1">
      <c r="A9" s="171" t="s">
        <v>394</v>
      </c>
      <c r="B9" s="55" t="s">
        <v>290</v>
      </c>
      <c r="C9" s="163" t="s">
        <v>290</v>
      </c>
      <c r="D9" s="44" t="s">
        <v>290</v>
      </c>
      <c r="E9" s="56" t="s">
        <v>290</v>
      </c>
      <c r="F9" s="57" t="s">
        <v>290</v>
      </c>
      <c r="G9" s="58" t="s">
        <v>290</v>
      </c>
    </row>
    <row r="10" spans="1:7" s="64" customFormat="1" ht="78" customHeight="1">
      <c r="A10" s="171" t="s">
        <v>395</v>
      </c>
      <c r="B10" s="55" t="s">
        <v>290</v>
      </c>
      <c r="C10" s="163" t="s">
        <v>290</v>
      </c>
      <c r="D10" s="44" t="s">
        <v>290</v>
      </c>
      <c r="E10" s="56" t="s">
        <v>290</v>
      </c>
      <c r="F10" s="57" t="s">
        <v>290</v>
      </c>
      <c r="G10" s="58" t="s">
        <v>290</v>
      </c>
    </row>
    <row r="11" spans="1:7" s="64" customFormat="1" ht="78" customHeight="1">
      <c r="A11" s="171" t="s">
        <v>396</v>
      </c>
      <c r="B11" s="55" t="s">
        <v>290</v>
      </c>
      <c r="C11" s="163" t="s">
        <v>290</v>
      </c>
      <c r="D11" s="44" t="s">
        <v>290</v>
      </c>
      <c r="E11" s="56" t="s">
        <v>290</v>
      </c>
      <c r="F11" s="57" t="s">
        <v>290</v>
      </c>
      <c r="G11" s="58" t="s">
        <v>290</v>
      </c>
    </row>
    <row r="12" spans="1:7" s="64" customFormat="1" ht="78" customHeight="1">
      <c r="A12" s="171" t="s">
        <v>397</v>
      </c>
      <c r="B12" s="55" t="s">
        <v>290</v>
      </c>
      <c r="C12" s="163" t="s">
        <v>290</v>
      </c>
      <c r="D12" s="44" t="s">
        <v>290</v>
      </c>
      <c r="E12" s="56" t="s">
        <v>290</v>
      </c>
      <c r="F12" s="57" t="s">
        <v>290</v>
      </c>
      <c r="G12" s="58" t="s">
        <v>290</v>
      </c>
    </row>
    <row r="13" spans="1:7" s="64" customFormat="1" ht="78" customHeight="1">
      <c r="A13" s="171" t="s">
        <v>398</v>
      </c>
      <c r="B13" s="55" t="s">
        <v>290</v>
      </c>
      <c r="C13" s="163" t="s">
        <v>290</v>
      </c>
      <c r="D13" s="44" t="s">
        <v>290</v>
      </c>
      <c r="E13" s="56" t="s">
        <v>290</v>
      </c>
      <c r="F13" s="57" t="s">
        <v>290</v>
      </c>
      <c r="G13" s="58" t="s">
        <v>290</v>
      </c>
    </row>
    <row r="14" spans="1:7" s="64" customFormat="1" ht="78" customHeight="1">
      <c r="A14" s="171" t="s">
        <v>399</v>
      </c>
      <c r="B14" s="55" t="s">
        <v>290</v>
      </c>
      <c r="C14" s="163" t="s">
        <v>290</v>
      </c>
      <c r="D14" s="44" t="s">
        <v>290</v>
      </c>
      <c r="E14" s="56" t="s">
        <v>290</v>
      </c>
      <c r="F14" s="57" t="s">
        <v>290</v>
      </c>
      <c r="G14" s="58" t="s">
        <v>290</v>
      </c>
    </row>
    <row r="15" spans="1:7" s="64" customFormat="1" ht="78" customHeight="1">
      <c r="A15" s="171" t="s">
        <v>400</v>
      </c>
      <c r="B15" s="55" t="s">
        <v>290</v>
      </c>
      <c r="C15" s="163" t="s">
        <v>290</v>
      </c>
      <c r="D15" s="44" t="s">
        <v>290</v>
      </c>
      <c r="E15" s="56" t="s">
        <v>290</v>
      </c>
      <c r="F15" s="57" t="s">
        <v>290</v>
      </c>
      <c r="G15" s="58" t="s">
        <v>290</v>
      </c>
    </row>
    <row r="16" spans="1:7" s="64" customFormat="1" ht="78" customHeight="1">
      <c r="A16" s="171" t="s">
        <v>401</v>
      </c>
      <c r="B16" s="55" t="s">
        <v>290</v>
      </c>
      <c r="C16" s="163" t="s">
        <v>290</v>
      </c>
      <c r="D16" s="44" t="s">
        <v>290</v>
      </c>
      <c r="E16" s="56" t="s">
        <v>290</v>
      </c>
      <c r="F16" s="57" t="s">
        <v>290</v>
      </c>
      <c r="G16" s="58" t="s">
        <v>290</v>
      </c>
    </row>
    <row r="17" spans="1:7" s="64" customFormat="1" ht="78" customHeight="1">
      <c r="A17" s="171" t="s">
        <v>402</v>
      </c>
      <c r="B17" s="55" t="s">
        <v>290</v>
      </c>
      <c r="C17" s="163" t="s">
        <v>290</v>
      </c>
      <c r="D17" s="44" t="s">
        <v>290</v>
      </c>
      <c r="E17" s="56" t="s">
        <v>290</v>
      </c>
      <c r="F17" s="57" t="s">
        <v>290</v>
      </c>
      <c r="G17" s="58" t="s">
        <v>290</v>
      </c>
    </row>
    <row r="18" spans="1:7" s="64" customFormat="1" ht="78" customHeight="1">
      <c r="A18" s="171" t="s">
        <v>403</v>
      </c>
      <c r="B18" s="55" t="s">
        <v>290</v>
      </c>
      <c r="C18" s="163" t="s">
        <v>290</v>
      </c>
      <c r="D18" s="44" t="s">
        <v>290</v>
      </c>
      <c r="E18" s="56" t="s">
        <v>290</v>
      </c>
      <c r="F18" s="57" t="s">
        <v>290</v>
      </c>
      <c r="G18" s="58" t="s">
        <v>290</v>
      </c>
    </row>
    <row r="19" spans="1:7" s="64" customFormat="1" ht="78" customHeight="1">
      <c r="A19" s="171" t="s">
        <v>404</v>
      </c>
      <c r="B19" s="55" t="s">
        <v>290</v>
      </c>
      <c r="C19" s="163" t="s">
        <v>290</v>
      </c>
      <c r="D19" s="44" t="s">
        <v>290</v>
      </c>
      <c r="E19" s="56" t="s">
        <v>290</v>
      </c>
      <c r="F19" s="57" t="s">
        <v>290</v>
      </c>
      <c r="G19" s="58" t="s">
        <v>290</v>
      </c>
    </row>
    <row r="20" spans="1:7" s="64" customFormat="1" ht="78" customHeight="1">
      <c r="A20" s="171" t="s">
        <v>405</v>
      </c>
      <c r="B20" s="55" t="s">
        <v>290</v>
      </c>
      <c r="C20" s="163" t="s">
        <v>290</v>
      </c>
      <c r="D20" s="44" t="s">
        <v>290</v>
      </c>
      <c r="E20" s="56" t="s">
        <v>290</v>
      </c>
      <c r="F20" s="57" t="s">
        <v>290</v>
      </c>
      <c r="G20" s="58" t="s">
        <v>290</v>
      </c>
    </row>
    <row r="21" spans="1:7" s="64" customFormat="1" ht="78" customHeight="1">
      <c r="A21" s="171" t="s">
        <v>406</v>
      </c>
      <c r="B21" s="55" t="s">
        <v>290</v>
      </c>
      <c r="C21" s="163" t="s">
        <v>290</v>
      </c>
      <c r="D21" s="44" t="s">
        <v>290</v>
      </c>
      <c r="E21" s="56" t="s">
        <v>290</v>
      </c>
      <c r="F21" s="57" t="s">
        <v>290</v>
      </c>
      <c r="G21" s="58" t="s">
        <v>290</v>
      </c>
    </row>
    <row r="22" spans="1:7" s="64" customFormat="1" ht="78" customHeight="1">
      <c r="A22" s="171" t="s">
        <v>407</v>
      </c>
      <c r="B22" s="55" t="s">
        <v>375</v>
      </c>
      <c r="C22" s="163" t="s">
        <v>295</v>
      </c>
      <c r="D22" s="44" t="s">
        <v>287</v>
      </c>
      <c r="E22" s="56" t="s">
        <v>334</v>
      </c>
      <c r="F22" s="57">
        <v>234728</v>
      </c>
      <c r="G22" s="58">
        <v>46557</v>
      </c>
    </row>
    <row r="23" spans="1:7" s="64" customFormat="1" ht="78" customHeight="1">
      <c r="A23" s="171" t="s">
        <v>408</v>
      </c>
      <c r="B23" s="55" t="s">
        <v>290</v>
      </c>
      <c r="C23" s="163" t="s">
        <v>290</v>
      </c>
      <c r="D23" s="44" t="s">
        <v>290</v>
      </c>
      <c r="E23" s="56" t="s">
        <v>290</v>
      </c>
      <c r="F23" s="57" t="s">
        <v>290</v>
      </c>
      <c r="G23" s="58" t="s">
        <v>290</v>
      </c>
    </row>
    <row r="24" spans="1:7" s="64" customFormat="1" ht="78" customHeight="1">
      <c r="A24" s="171" t="s">
        <v>409</v>
      </c>
      <c r="B24" s="55" t="s">
        <v>290</v>
      </c>
      <c r="C24" s="163" t="s">
        <v>290</v>
      </c>
      <c r="D24" s="44" t="s">
        <v>290</v>
      </c>
      <c r="E24" s="56" t="s">
        <v>290</v>
      </c>
      <c r="F24" s="57" t="s">
        <v>290</v>
      </c>
      <c r="G24" s="58" t="s">
        <v>290</v>
      </c>
    </row>
    <row r="25" spans="1:7" s="64" customFormat="1" ht="78" customHeight="1">
      <c r="A25" s="171" t="s">
        <v>410</v>
      </c>
      <c r="B25" s="55" t="s">
        <v>290</v>
      </c>
      <c r="C25" s="163" t="s">
        <v>290</v>
      </c>
      <c r="D25" s="44" t="s">
        <v>290</v>
      </c>
      <c r="E25" s="56" t="s">
        <v>290</v>
      </c>
      <c r="F25" s="57" t="s">
        <v>290</v>
      </c>
      <c r="G25" s="58" t="s">
        <v>290</v>
      </c>
    </row>
    <row r="26" spans="1:7" s="64" customFormat="1" ht="78" customHeight="1">
      <c r="A26" s="171" t="s">
        <v>411</v>
      </c>
      <c r="B26" s="55" t="s">
        <v>290</v>
      </c>
      <c r="C26" s="163" t="s">
        <v>290</v>
      </c>
      <c r="D26" s="44" t="s">
        <v>290</v>
      </c>
      <c r="E26" s="56" t="s">
        <v>290</v>
      </c>
      <c r="F26" s="57" t="s">
        <v>290</v>
      </c>
      <c r="G26" s="58" t="s">
        <v>290</v>
      </c>
    </row>
    <row r="27" spans="1:7" s="64" customFormat="1" ht="78" customHeight="1">
      <c r="A27" s="171" t="s">
        <v>412</v>
      </c>
      <c r="B27" s="55" t="s">
        <v>290</v>
      </c>
      <c r="C27" s="163" t="s">
        <v>290</v>
      </c>
      <c r="D27" s="44" t="s">
        <v>290</v>
      </c>
      <c r="E27" s="56" t="s">
        <v>290</v>
      </c>
      <c r="F27" s="57" t="s">
        <v>290</v>
      </c>
      <c r="G27" s="58" t="s">
        <v>290</v>
      </c>
    </row>
    <row r="28" spans="1:7" s="64" customFormat="1" ht="78" customHeight="1">
      <c r="A28" s="171" t="s">
        <v>413</v>
      </c>
      <c r="B28" s="55" t="s">
        <v>290</v>
      </c>
      <c r="C28" s="163" t="s">
        <v>290</v>
      </c>
      <c r="D28" s="44" t="s">
        <v>290</v>
      </c>
      <c r="E28" s="56" t="s">
        <v>290</v>
      </c>
      <c r="F28" s="57" t="s">
        <v>290</v>
      </c>
      <c r="G28" s="58" t="s">
        <v>290</v>
      </c>
    </row>
    <row r="29" spans="1:7" s="64" customFormat="1" ht="78" customHeight="1">
      <c r="A29" s="171" t="s">
        <v>387</v>
      </c>
      <c r="B29" s="55" t="s">
        <v>290</v>
      </c>
      <c r="C29" s="163" t="s">
        <v>290</v>
      </c>
      <c r="D29" s="44" t="s">
        <v>290</v>
      </c>
      <c r="E29" s="56" t="s">
        <v>290</v>
      </c>
      <c r="F29" s="57" t="s">
        <v>290</v>
      </c>
      <c r="G29" s="58" t="s">
        <v>290</v>
      </c>
    </row>
    <row r="30" spans="1:7" s="64" customFormat="1" ht="78" customHeight="1">
      <c r="A30" s="171" t="s">
        <v>388</v>
      </c>
      <c r="B30" s="55" t="s">
        <v>376</v>
      </c>
      <c r="C30" s="163" t="s">
        <v>295</v>
      </c>
      <c r="D30" s="44" t="s">
        <v>296</v>
      </c>
      <c r="E30" s="56" t="s">
        <v>299</v>
      </c>
      <c r="F30" s="57">
        <v>8151662.8799999999</v>
      </c>
      <c r="G30" s="58" t="s">
        <v>300</v>
      </c>
    </row>
    <row r="31" spans="1:7" s="64" customFormat="1" ht="78" customHeight="1">
      <c r="A31" s="171" t="s">
        <v>389</v>
      </c>
      <c r="B31" s="55" t="s">
        <v>290</v>
      </c>
      <c r="C31" s="163" t="s">
        <v>290</v>
      </c>
      <c r="D31" s="44" t="s">
        <v>290</v>
      </c>
      <c r="E31" s="56" t="s">
        <v>290</v>
      </c>
      <c r="F31" s="57" t="s">
        <v>290</v>
      </c>
      <c r="G31" s="58" t="s">
        <v>290</v>
      </c>
    </row>
    <row r="32" spans="1:7" s="64" customFormat="1" ht="78" customHeight="1">
      <c r="A32" s="171" t="s">
        <v>390</v>
      </c>
      <c r="B32" s="55" t="s">
        <v>290</v>
      </c>
      <c r="C32" s="163" t="s">
        <v>290</v>
      </c>
      <c r="D32" s="44" t="s">
        <v>290</v>
      </c>
      <c r="E32" s="56" t="s">
        <v>290</v>
      </c>
      <c r="F32" s="57" t="s">
        <v>290</v>
      </c>
      <c r="G32" s="58" t="s">
        <v>290</v>
      </c>
    </row>
    <row r="33" spans="1:7" s="64" customFormat="1" ht="78" customHeight="1">
      <c r="A33" s="171" t="s">
        <v>391</v>
      </c>
      <c r="B33" s="55" t="s">
        <v>290</v>
      </c>
      <c r="C33" s="163" t="s">
        <v>290</v>
      </c>
      <c r="D33" s="44" t="s">
        <v>290</v>
      </c>
      <c r="E33" s="56" t="s">
        <v>290</v>
      </c>
      <c r="F33" s="57" t="s">
        <v>290</v>
      </c>
      <c r="G33" s="58" t="s">
        <v>290</v>
      </c>
    </row>
    <row r="34" spans="1:7" s="64" customFormat="1" ht="78" customHeight="1">
      <c r="A34" s="171" t="s">
        <v>392</v>
      </c>
      <c r="B34" s="55" t="s">
        <v>290</v>
      </c>
      <c r="C34" s="163" t="s">
        <v>290</v>
      </c>
      <c r="D34" s="44" t="s">
        <v>290</v>
      </c>
      <c r="E34" s="56" t="s">
        <v>290</v>
      </c>
      <c r="F34" s="57" t="s">
        <v>290</v>
      </c>
      <c r="G34" s="58" t="s">
        <v>290</v>
      </c>
    </row>
    <row r="35" spans="1:7" s="64" customFormat="1" ht="78" customHeight="1">
      <c r="A35" s="171" t="s">
        <v>393</v>
      </c>
      <c r="B35" s="55" t="s">
        <v>290</v>
      </c>
      <c r="C35" s="163" t="s">
        <v>290</v>
      </c>
      <c r="D35" s="44" t="s">
        <v>290</v>
      </c>
      <c r="E35" s="56" t="s">
        <v>290</v>
      </c>
      <c r="F35" s="57" t="s">
        <v>290</v>
      </c>
      <c r="G35" s="58" t="s">
        <v>290</v>
      </c>
    </row>
    <row r="36" spans="1:7" s="64" customFormat="1" ht="78" customHeight="1">
      <c r="A36" s="171" t="s">
        <v>394</v>
      </c>
      <c r="B36" s="55" t="s">
        <v>290</v>
      </c>
      <c r="C36" s="163" t="s">
        <v>290</v>
      </c>
      <c r="D36" s="44" t="s">
        <v>290</v>
      </c>
      <c r="E36" s="56" t="s">
        <v>290</v>
      </c>
      <c r="F36" s="57" t="s">
        <v>290</v>
      </c>
      <c r="G36" s="58" t="s">
        <v>290</v>
      </c>
    </row>
    <row r="37" spans="1:7" s="64" customFormat="1" ht="78" customHeight="1">
      <c r="A37" s="171" t="s">
        <v>395</v>
      </c>
      <c r="B37" s="55" t="s">
        <v>290</v>
      </c>
      <c r="C37" s="163" t="s">
        <v>290</v>
      </c>
      <c r="D37" s="44" t="s">
        <v>290</v>
      </c>
      <c r="E37" s="56" t="s">
        <v>290</v>
      </c>
      <c r="F37" s="57" t="s">
        <v>290</v>
      </c>
      <c r="G37" s="58" t="s">
        <v>290</v>
      </c>
    </row>
    <row r="38" spans="1:7" s="64" customFormat="1" ht="78" customHeight="1">
      <c r="A38" s="171" t="s">
        <v>396</v>
      </c>
      <c r="B38" s="55" t="s">
        <v>290</v>
      </c>
      <c r="C38" s="163" t="s">
        <v>290</v>
      </c>
      <c r="D38" s="44" t="s">
        <v>290</v>
      </c>
      <c r="E38" s="56" t="s">
        <v>290</v>
      </c>
      <c r="F38" s="57" t="s">
        <v>290</v>
      </c>
      <c r="G38" s="58" t="s">
        <v>290</v>
      </c>
    </row>
    <row r="39" spans="1:7" s="64" customFormat="1" ht="78" customHeight="1">
      <c r="A39" s="171" t="s">
        <v>397</v>
      </c>
      <c r="B39" s="55" t="s">
        <v>290</v>
      </c>
      <c r="C39" s="163" t="s">
        <v>290</v>
      </c>
      <c r="D39" s="44" t="s">
        <v>290</v>
      </c>
      <c r="E39" s="56" t="s">
        <v>290</v>
      </c>
      <c r="F39" s="57" t="s">
        <v>290</v>
      </c>
      <c r="G39" s="58" t="s">
        <v>290</v>
      </c>
    </row>
    <row r="40" spans="1:7" s="64" customFormat="1" ht="78" customHeight="1">
      <c r="A40" s="171" t="s">
        <v>398</v>
      </c>
      <c r="B40" s="55" t="s">
        <v>290</v>
      </c>
      <c r="C40" s="163" t="s">
        <v>290</v>
      </c>
      <c r="D40" s="44" t="s">
        <v>290</v>
      </c>
      <c r="E40" s="56" t="s">
        <v>290</v>
      </c>
      <c r="F40" s="57" t="s">
        <v>290</v>
      </c>
      <c r="G40" s="58" t="s">
        <v>290</v>
      </c>
    </row>
    <row r="41" spans="1:7" s="64" customFormat="1" ht="78" customHeight="1">
      <c r="A41" s="171" t="s">
        <v>399</v>
      </c>
      <c r="B41" s="55" t="s">
        <v>290</v>
      </c>
      <c r="C41" s="163" t="s">
        <v>290</v>
      </c>
      <c r="D41" s="44" t="s">
        <v>290</v>
      </c>
      <c r="E41" s="56" t="s">
        <v>290</v>
      </c>
      <c r="F41" s="57" t="s">
        <v>290</v>
      </c>
      <c r="G41" s="58" t="s">
        <v>290</v>
      </c>
    </row>
    <row r="42" spans="1:7" s="64" customFormat="1" ht="78" customHeight="1">
      <c r="A42" s="171" t="s">
        <v>400</v>
      </c>
      <c r="B42" s="55" t="s">
        <v>290</v>
      </c>
      <c r="C42" s="163" t="s">
        <v>290</v>
      </c>
      <c r="D42" s="44" t="s">
        <v>290</v>
      </c>
      <c r="E42" s="56" t="s">
        <v>290</v>
      </c>
      <c r="F42" s="57" t="s">
        <v>290</v>
      </c>
      <c r="G42" s="58" t="s">
        <v>290</v>
      </c>
    </row>
    <row r="43" spans="1:7" s="64" customFormat="1" ht="78" customHeight="1">
      <c r="A43" s="171" t="s">
        <v>401</v>
      </c>
      <c r="B43" s="55" t="s">
        <v>290</v>
      </c>
      <c r="C43" s="163" t="s">
        <v>290</v>
      </c>
      <c r="D43" s="44" t="s">
        <v>290</v>
      </c>
      <c r="E43" s="56" t="s">
        <v>290</v>
      </c>
      <c r="F43" s="57" t="s">
        <v>290</v>
      </c>
      <c r="G43" s="58" t="s">
        <v>290</v>
      </c>
    </row>
    <row r="44" spans="1:7" s="64" customFormat="1" ht="78" customHeight="1">
      <c r="A44" s="171" t="s">
        <v>402</v>
      </c>
      <c r="B44" s="55" t="s">
        <v>290</v>
      </c>
      <c r="C44" s="163" t="s">
        <v>290</v>
      </c>
      <c r="D44" s="44" t="s">
        <v>290</v>
      </c>
      <c r="E44" s="56" t="s">
        <v>290</v>
      </c>
      <c r="F44" s="57" t="s">
        <v>290</v>
      </c>
      <c r="G44" s="58" t="s">
        <v>290</v>
      </c>
    </row>
    <row r="45" spans="1:7" s="64" customFormat="1" ht="78" customHeight="1">
      <c r="A45" s="171" t="s">
        <v>403</v>
      </c>
      <c r="B45" s="55" t="s">
        <v>290</v>
      </c>
      <c r="C45" s="163" t="s">
        <v>290</v>
      </c>
      <c r="D45" s="44" t="s">
        <v>290</v>
      </c>
      <c r="E45" s="56" t="s">
        <v>290</v>
      </c>
      <c r="F45" s="57" t="s">
        <v>290</v>
      </c>
      <c r="G45" s="58" t="s">
        <v>290</v>
      </c>
    </row>
    <row r="46" spans="1:7" s="64" customFormat="1" ht="78" customHeight="1">
      <c r="A46" s="171" t="s">
        <v>404</v>
      </c>
      <c r="B46" s="55" t="s">
        <v>290</v>
      </c>
      <c r="C46" s="163" t="s">
        <v>290</v>
      </c>
      <c r="D46" s="44" t="s">
        <v>290</v>
      </c>
      <c r="E46" s="56" t="s">
        <v>290</v>
      </c>
      <c r="F46" s="57" t="s">
        <v>290</v>
      </c>
      <c r="G46" s="58" t="s">
        <v>290</v>
      </c>
    </row>
    <row r="47" spans="1:7" s="64" customFormat="1" ht="78" customHeight="1">
      <c r="A47" s="171" t="s">
        <v>405</v>
      </c>
      <c r="B47" s="55" t="s">
        <v>290</v>
      </c>
      <c r="C47" s="163" t="s">
        <v>290</v>
      </c>
      <c r="D47" s="44" t="s">
        <v>290</v>
      </c>
      <c r="E47" s="56" t="s">
        <v>290</v>
      </c>
      <c r="F47" s="57" t="s">
        <v>290</v>
      </c>
      <c r="G47" s="58" t="s">
        <v>290</v>
      </c>
    </row>
    <row r="48" spans="1:7" s="64" customFormat="1" ht="78" customHeight="1">
      <c r="A48" s="171" t="s">
        <v>406</v>
      </c>
      <c r="B48" s="55" t="s">
        <v>290</v>
      </c>
      <c r="C48" s="163" t="s">
        <v>290</v>
      </c>
      <c r="D48" s="44" t="s">
        <v>290</v>
      </c>
      <c r="E48" s="56" t="s">
        <v>290</v>
      </c>
      <c r="F48" s="57" t="s">
        <v>290</v>
      </c>
      <c r="G48" s="58" t="s">
        <v>290</v>
      </c>
    </row>
    <row r="49" spans="1:7" s="64" customFormat="1" ht="78" customHeight="1">
      <c r="A49" s="171" t="s">
        <v>407</v>
      </c>
      <c r="B49" s="55" t="s">
        <v>290</v>
      </c>
      <c r="C49" s="163" t="s">
        <v>290</v>
      </c>
      <c r="D49" s="44" t="s">
        <v>290</v>
      </c>
      <c r="E49" s="56" t="s">
        <v>290</v>
      </c>
      <c r="F49" s="57" t="s">
        <v>290</v>
      </c>
      <c r="G49" s="58" t="s">
        <v>290</v>
      </c>
    </row>
    <row r="50" spans="1:7" s="64" customFormat="1" ht="78" customHeight="1">
      <c r="A50" s="171" t="s">
        <v>408</v>
      </c>
      <c r="B50" s="55" t="s">
        <v>290</v>
      </c>
      <c r="C50" s="163" t="s">
        <v>290</v>
      </c>
      <c r="D50" s="44" t="s">
        <v>290</v>
      </c>
      <c r="E50" s="56" t="s">
        <v>290</v>
      </c>
      <c r="F50" s="57" t="s">
        <v>290</v>
      </c>
      <c r="G50" s="58" t="s">
        <v>290</v>
      </c>
    </row>
    <row r="51" spans="1:7" s="64" customFormat="1" ht="78" customHeight="1">
      <c r="A51" s="171" t="s">
        <v>409</v>
      </c>
      <c r="B51" s="55" t="s">
        <v>290</v>
      </c>
      <c r="C51" s="163" t="s">
        <v>290</v>
      </c>
      <c r="D51" s="44" t="s">
        <v>290</v>
      </c>
      <c r="E51" s="56" t="s">
        <v>290</v>
      </c>
      <c r="F51" s="57" t="s">
        <v>290</v>
      </c>
      <c r="G51" s="58" t="s">
        <v>290</v>
      </c>
    </row>
    <row r="52" spans="1:7" s="64" customFormat="1" ht="78" customHeight="1">
      <c r="A52" s="171" t="s">
        <v>410</v>
      </c>
      <c r="B52" s="55" t="s">
        <v>290</v>
      </c>
      <c r="C52" s="163" t="s">
        <v>290</v>
      </c>
      <c r="D52" s="44" t="s">
        <v>290</v>
      </c>
      <c r="E52" s="56" t="s">
        <v>290</v>
      </c>
      <c r="F52" s="57" t="s">
        <v>290</v>
      </c>
      <c r="G52" s="58" t="s">
        <v>290</v>
      </c>
    </row>
    <row r="53" spans="1:7" s="64" customFormat="1" ht="78" customHeight="1">
      <c r="A53" s="171" t="s">
        <v>411</v>
      </c>
      <c r="B53" s="55" t="s">
        <v>290</v>
      </c>
      <c r="C53" s="163" t="s">
        <v>290</v>
      </c>
      <c r="D53" s="44" t="s">
        <v>290</v>
      </c>
      <c r="E53" s="56" t="s">
        <v>290</v>
      </c>
      <c r="F53" s="57" t="s">
        <v>290</v>
      </c>
      <c r="G53" s="58" t="s">
        <v>290</v>
      </c>
    </row>
    <row r="54" spans="1:7" s="64" customFormat="1" ht="78" customHeight="1">
      <c r="A54" s="171" t="s">
        <v>412</v>
      </c>
      <c r="B54" s="55" t="s">
        <v>290</v>
      </c>
      <c r="C54" s="163" t="s">
        <v>290</v>
      </c>
      <c r="D54" s="44" t="s">
        <v>290</v>
      </c>
      <c r="E54" s="56" t="s">
        <v>290</v>
      </c>
      <c r="F54" s="57" t="s">
        <v>290</v>
      </c>
      <c r="G54" s="58" t="s">
        <v>290</v>
      </c>
    </row>
    <row r="55" spans="1:7" s="64" customFormat="1" ht="78" customHeight="1">
      <c r="A55" s="171" t="s">
        <v>413</v>
      </c>
      <c r="B55" s="55" t="s">
        <v>290</v>
      </c>
      <c r="C55" s="163" t="s">
        <v>290</v>
      </c>
      <c r="D55" s="44" t="s">
        <v>290</v>
      </c>
      <c r="E55" s="56" t="s">
        <v>290</v>
      </c>
      <c r="F55" s="57" t="s">
        <v>290</v>
      </c>
      <c r="G55" s="58" t="s">
        <v>290</v>
      </c>
    </row>
    <row r="56" spans="1:7" s="64" customFormat="1" ht="78" customHeight="1">
      <c r="A56" s="171" t="s">
        <v>387</v>
      </c>
      <c r="B56" s="55" t="s">
        <v>290</v>
      </c>
      <c r="C56" s="163" t="s">
        <v>290</v>
      </c>
      <c r="D56" s="44" t="s">
        <v>290</v>
      </c>
      <c r="E56" s="56" t="s">
        <v>290</v>
      </c>
      <c r="F56" s="57" t="s">
        <v>290</v>
      </c>
      <c r="G56" s="58" t="s">
        <v>290</v>
      </c>
    </row>
    <row r="57" spans="1:7" s="64" customFormat="1" ht="78" customHeight="1">
      <c r="A57" s="171" t="s">
        <v>388</v>
      </c>
      <c r="B57" s="55" t="s">
        <v>377</v>
      </c>
      <c r="C57" s="163" t="s">
        <v>295</v>
      </c>
      <c r="D57" s="44" t="s">
        <v>296</v>
      </c>
      <c r="E57" s="56" t="s">
        <v>299</v>
      </c>
      <c r="F57" s="57">
        <v>8151662.8799999999</v>
      </c>
      <c r="G57" s="58" t="s">
        <v>300</v>
      </c>
    </row>
    <row r="58" spans="1:7" s="64" customFormat="1" ht="78" customHeight="1">
      <c r="A58" s="171" t="s">
        <v>389</v>
      </c>
      <c r="B58" s="55" t="s">
        <v>290</v>
      </c>
      <c r="C58" s="163" t="s">
        <v>290</v>
      </c>
      <c r="D58" s="44" t="s">
        <v>290</v>
      </c>
      <c r="E58" s="56" t="s">
        <v>290</v>
      </c>
      <c r="F58" s="57" t="s">
        <v>290</v>
      </c>
      <c r="G58" s="58" t="s">
        <v>290</v>
      </c>
    </row>
    <row r="59" spans="1:7" s="64" customFormat="1" ht="78" customHeight="1">
      <c r="A59" s="171" t="s">
        <v>390</v>
      </c>
      <c r="B59" s="55" t="s">
        <v>290</v>
      </c>
      <c r="C59" s="163" t="s">
        <v>290</v>
      </c>
      <c r="D59" s="44" t="s">
        <v>290</v>
      </c>
      <c r="E59" s="56" t="s">
        <v>290</v>
      </c>
      <c r="F59" s="57" t="s">
        <v>290</v>
      </c>
      <c r="G59" s="58" t="s">
        <v>290</v>
      </c>
    </row>
    <row r="60" spans="1:7" s="64" customFormat="1" ht="78" customHeight="1">
      <c r="A60" s="171" t="s">
        <v>391</v>
      </c>
      <c r="B60" s="55" t="s">
        <v>290</v>
      </c>
      <c r="C60" s="163" t="s">
        <v>290</v>
      </c>
      <c r="D60" s="44" t="s">
        <v>290</v>
      </c>
      <c r="E60" s="56" t="s">
        <v>290</v>
      </c>
      <c r="F60" s="57" t="s">
        <v>290</v>
      </c>
      <c r="G60" s="58" t="s">
        <v>290</v>
      </c>
    </row>
    <row r="61" spans="1:7" s="64" customFormat="1" ht="78" customHeight="1">
      <c r="A61" s="171" t="s">
        <v>392</v>
      </c>
      <c r="B61" s="55" t="s">
        <v>290</v>
      </c>
      <c r="C61" s="163" t="s">
        <v>290</v>
      </c>
      <c r="D61" s="44" t="s">
        <v>290</v>
      </c>
      <c r="E61" s="56" t="s">
        <v>290</v>
      </c>
      <c r="F61" s="57" t="s">
        <v>290</v>
      </c>
      <c r="G61" s="58" t="s">
        <v>290</v>
      </c>
    </row>
    <row r="62" spans="1:7" s="64" customFormat="1" ht="78" customHeight="1">
      <c r="A62" s="171" t="s">
        <v>393</v>
      </c>
      <c r="B62" s="55" t="s">
        <v>290</v>
      </c>
      <c r="C62" s="163" t="s">
        <v>290</v>
      </c>
      <c r="D62" s="44" t="s">
        <v>290</v>
      </c>
      <c r="E62" s="56" t="s">
        <v>290</v>
      </c>
      <c r="F62" s="57" t="s">
        <v>290</v>
      </c>
      <c r="G62" s="58" t="s">
        <v>290</v>
      </c>
    </row>
    <row r="63" spans="1:7" s="64" customFormat="1" ht="78" customHeight="1">
      <c r="A63" s="171" t="s">
        <v>394</v>
      </c>
      <c r="B63" s="55" t="s">
        <v>290</v>
      </c>
      <c r="C63" s="163" t="s">
        <v>290</v>
      </c>
      <c r="D63" s="44" t="s">
        <v>290</v>
      </c>
      <c r="E63" s="56" t="s">
        <v>290</v>
      </c>
      <c r="F63" s="57" t="s">
        <v>290</v>
      </c>
      <c r="G63" s="58" t="s">
        <v>290</v>
      </c>
    </row>
    <row r="64" spans="1:7" s="64" customFormat="1" ht="78" customHeight="1">
      <c r="A64" s="171" t="s">
        <v>395</v>
      </c>
      <c r="B64" s="55" t="s">
        <v>290</v>
      </c>
      <c r="C64" s="163" t="s">
        <v>290</v>
      </c>
      <c r="D64" s="44" t="s">
        <v>290</v>
      </c>
      <c r="E64" s="56" t="s">
        <v>290</v>
      </c>
      <c r="F64" s="57" t="s">
        <v>290</v>
      </c>
      <c r="G64" s="58" t="s">
        <v>290</v>
      </c>
    </row>
    <row r="65" spans="1:7" s="64" customFormat="1" ht="78" customHeight="1">
      <c r="A65" s="171" t="s">
        <v>396</v>
      </c>
      <c r="B65" s="55" t="s">
        <v>290</v>
      </c>
      <c r="C65" s="163" t="s">
        <v>290</v>
      </c>
      <c r="D65" s="44" t="s">
        <v>290</v>
      </c>
      <c r="E65" s="56" t="s">
        <v>290</v>
      </c>
      <c r="F65" s="57" t="s">
        <v>290</v>
      </c>
      <c r="G65" s="58" t="s">
        <v>290</v>
      </c>
    </row>
    <row r="66" spans="1:7" s="64" customFormat="1" ht="78" customHeight="1">
      <c r="A66" s="171" t="s">
        <v>397</v>
      </c>
      <c r="B66" s="55" t="s">
        <v>290</v>
      </c>
      <c r="C66" s="163" t="s">
        <v>290</v>
      </c>
      <c r="D66" s="44" t="s">
        <v>290</v>
      </c>
      <c r="E66" s="56" t="s">
        <v>290</v>
      </c>
      <c r="F66" s="57" t="s">
        <v>290</v>
      </c>
      <c r="G66" s="58" t="s">
        <v>290</v>
      </c>
    </row>
    <row r="67" spans="1:7" s="64" customFormat="1" ht="78" customHeight="1">
      <c r="A67" s="171" t="s">
        <v>398</v>
      </c>
      <c r="B67" s="55" t="s">
        <v>290</v>
      </c>
      <c r="C67" s="163" t="s">
        <v>290</v>
      </c>
      <c r="D67" s="44" t="s">
        <v>290</v>
      </c>
      <c r="E67" s="56" t="s">
        <v>290</v>
      </c>
      <c r="F67" s="57" t="s">
        <v>290</v>
      </c>
      <c r="G67" s="58" t="s">
        <v>290</v>
      </c>
    </row>
    <row r="68" spans="1:7" s="64" customFormat="1" ht="78" customHeight="1">
      <c r="A68" s="171" t="s">
        <v>399</v>
      </c>
      <c r="B68" s="55" t="s">
        <v>290</v>
      </c>
      <c r="C68" s="163" t="s">
        <v>290</v>
      </c>
      <c r="D68" s="44" t="s">
        <v>290</v>
      </c>
      <c r="E68" s="56" t="s">
        <v>290</v>
      </c>
      <c r="F68" s="57" t="s">
        <v>290</v>
      </c>
      <c r="G68" s="58" t="s">
        <v>290</v>
      </c>
    </row>
    <row r="69" spans="1:7" s="64" customFormat="1" ht="78" customHeight="1">
      <c r="A69" s="171" t="s">
        <v>400</v>
      </c>
      <c r="B69" s="55" t="s">
        <v>290</v>
      </c>
      <c r="C69" s="163" t="s">
        <v>290</v>
      </c>
      <c r="D69" s="44" t="s">
        <v>290</v>
      </c>
      <c r="E69" s="56" t="s">
        <v>290</v>
      </c>
      <c r="F69" s="57" t="s">
        <v>290</v>
      </c>
      <c r="G69" s="58" t="s">
        <v>290</v>
      </c>
    </row>
    <row r="70" spans="1:7" s="64" customFormat="1" ht="78" customHeight="1">
      <c r="A70" s="171" t="s">
        <v>401</v>
      </c>
      <c r="B70" s="55" t="s">
        <v>290</v>
      </c>
      <c r="C70" s="163" t="s">
        <v>290</v>
      </c>
      <c r="D70" s="44" t="s">
        <v>290</v>
      </c>
      <c r="E70" s="56" t="s">
        <v>290</v>
      </c>
      <c r="F70" s="57" t="s">
        <v>290</v>
      </c>
      <c r="G70" s="58" t="s">
        <v>290</v>
      </c>
    </row>
    <row r="71" spans="1:7" s="64" customFormat="1" ht="78" customHeight="1">
      <c r="A71" s="171" t="s">
        <v>402</v>
      </c>
      <c r="B71" s="55" t="s">
        <v>290</v>
      </c>
      <c r="C71" s="163" t="s">
        <v>290</v>
      </c>
      <c r="D71" s="44" t="s">
        <v>290</v>
      </c>
      <c r="E71" s="56" t="s">
        <v>290</v>
      </c>
      <c r="F71" s="57" t="s">
        <v>290</v>
      </c>
      <c r="G71" s="58" t="s">
        <v>290</v>
      </c>
    </row>
    <row r="72" spans="1:7" s="64" customFormat="1" ht="78" customHeight="1">
      <c r="A72" s="171" t="s">
        <v>403</v>
      </c>
      <c r="B72" s="55" t="s">
        <v>290</v>
      </c>
      <c r="C72" s="163" t="s">
        <v>290</v>
      </c>
      <c r="D72" s="44" t="s">
        <v>290</v>
      </c>
      <c r="E72" s="56" t="s">
        <v>290</v>
      </c>
      <c r="F72" s="57" t="s">
        <v>290</v>
      </c>
      <c r="G72" s="58" t="s">
        <v>290</v>
      </c>
    </row>
    <row r="73" spans="1:7" s="64" customFormat="1" ht="78" customHeight="1">
      <c r="A73" s="171" t="s">
        <v>404</v>
      </c>
      <c r="B73" s="55" t="s">
        <v>290</v>
      </c>
      <c r="C73" s="163" t="s">
        <v>290</v>
      </c>
      <c r="D73" s="44" t="s">
        <v>290</v>
      </c>
      <c r="E73" s="56" t="s">
        <v>290</v>
      </c>
      <c r="F73" s="57" t="s">
        <v>290</v>
      </c>
      <c r="G73" s="58" t="s">
        <v>290</v>
      </c>
    </row>
    <row r="74" spans="1:7" s="64" customFormat="1" ht="78" customHeight="1">
      <c r="A74" s="171" t="s">
        <v>405</v>
      </c>
      <c r="B74" s="55" t="s">
        <v>290</v>
      </c>
      <c r="C74" s="163" t="s">
        <v>290</v>
      </c>
      <c r="D74" s="44" t="s">
        <v>290</v>
      </c>
      <c r="E74" s="56" t="s">
        <v>290</v>
      </c>
      <c r="F74" s="57" t="s">
        <v>290</v>
      </c>
      <c r="G74" s="58" t="s">
        <v>290</v>
      </c>
    </row>
    <row r="75" spans="1:7" s="64" customFormat="1" ht="78" customHeight="1">
      <c r="A75" s="171" t="s">
        <v>406</v>
      </c>
      <c r="B75" s="55" t="s">
        <v>290</v>
      </c>
      <c r="C75" s="163" t="s">
        <v>290</v>
      </c>
      <c r="D75" s="44" t="s">
        <v>290</v>
      </c>
      <c r="E75" s="56" t="s">
        <v>290</v>
      </c>
      <c r="F75" s="57" t="s">
        <v>290</v>
      </c>
      <c r="G75" s="58" t="s">
        <v>290</v>
      </c>
    </row>
    <row r="76" spans="1:7" s="64" customFormat="1" ht="78" customHeight="1">
      <c r="A76" s="171" t="s">
        <v>407</v>
      </c>
      <c r="B76" s="55" t="s">
        <v>290</v>
      </c>
      <c r="C76" s="163" t="s">
        <v>290</v>
      </c>
      <c r="D76" s="44" t="s">
        <v>290</v>
      </c>
      <c r="E76" s="56" t="s">
        <v>290</v>
      </c>
      <c r="F76" s="57" t="s">
        <v>290</v>
      </c>
      <c r="G76" s="58" t="s">
        <v>290</v>
      </c>
    </row>
    <row r="77" spans="1:7" s="64" customFormat="1" ht="78" customHeight="1">
      <c r="A77" s="171" t="s">
        <v>408</v>
      </c>
      <c r="B77" s="55" t="s">
        <v>290</v>
      </c>
      <c r="C77" s="163" t="s">
        <v>290</v>
      </c>
      <c r="D77" s="44" t="s">
        <v>290</v>
      </c>
      <c r="E77" s="56" t="s">
        <v>290</v>
      </c>
      <c r="F77" s="57" t="s">
        <v>290</v>
      </c>
      <c r="G77" s="58" t="s">
        <v>290</v>
      </c>
    </row>
    <row r="78" spans="1:7" s="64" customFormat="1" ht="78" customHeight="1">
      <c r="A78" s="171" t="s">
        <v>409</v>
      </c>
      <c r="B78" s="55" t="s">
        <v>290</v>
      </c>
      <c r="C78" s="163" t="s">
        <v>290</v>
      </c>
      <c r="D78" s="44" t="s">
        <v>290</v>
      </c>
      <c r="E78" s="56" t="s">
        <v>290</v>
      </c>
      <c r="F78" s="57" t="s">
        <v>290</v>
      </c>
      <c r="G78" s="58" t="s">
        <v>290</v>
      </c>
    </row>
    <row r="79" spans="1:7" s="64" customFormat="1" ht="78" customHeight="1">
      <c r="A79" s="171" t="s">
        <v>410</v>
      </c>
      <c r="B79" s="55" t="s">
        <v>290</v>
      </c>
      <c r="C79" s="163" t="s">
        <v>290</v>
      </c>
      <c r="D79" s="44" t="s">
        <v>290</v>
      </c>
      <c r="E79" s="56" t="s">
        <v>290</v>
      </c>
      <c r="F79" s="57" t="s">
        <v>290</v>
      </c>
      <c r="G79" s="58" t="s">
        <v>290</v>
      </c>
    </row>
    <row r="80" spans="1:7" s="64" customFormat="1" ht="78" customHeight="1">
      <c r="A80" s="171" t="s">
        <v>411</v>
      </c>
      <c r="B80" s="55" t="s">
        <v>290</v>
      </c>
      <c r="C80" s="163" t="s">
        <v>290</v>
      </c>
      <c r="D80" s="44" t="s">
        <v>290</v>
      </c>
      <c r="E80" s="56" t="s">
        <v>290</v>
      </c>
      <c r="F80" s="57" t="s">
        <v>290</v>
      </c>
      <c r="G80" s="58" t="s">
        <v>290</v>
      </c>
    </row>
    <row r="81" spans="1:7" s="64" customFormat="1" ht="78" customHeight="1">
      <c r="A81" s="171" t="s">
        <v>412</v>
      </c>
      <c r="B81" s="55" t="s">
        <v>290</v>
      </c>
      <c r="C81" s="163" t="s">
        <v>290</v>
      </c>
      <c r="D81" s="44" t="s">
        <v>290</v>
      </c>
      <c r="E81" s="56" t="s">
        <v>290</v>
      </c>
      <c r="F81" s="57" t="s">
        <v>290</v>
      </c>
      <c r="G81" s="58" t="s">
        <v>290</v>
      </c>
    </row>
    <row r="82" spans="1:7" s="64" customFormat="1" ht="78" customHeight="1">
      <c r="A82" s="171" t="s">
        <v>413</v>
      </c>
      <c r="B82" s="55" t="s">
        <v>290</v>
      </c>
      <c r="C82" s="163" t="s">
        <v>290</v>
      </c>
      <c r="D82" s="44" t="s">
        <v>290</v>
      </c>
      <c r="E82" s="56" t="s">
        <v>290</v>
      </c>
      <c r="F82" s="57" t="s">
        <v>290</v>
      </c>
      <c r="G82" s="58" t="s">
        <v>290</v>
      </c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76F8-62B1-4B43-9555-3A06DDF9DA69}">
  <dimension ref="A1:H109"/>
  <sheetViews>
    <sheetView zoomScale="60" zoomScaleNormal="60" workbookViewId="0">
      <pane ySplit="1" topLeftCell="A2" activePane="bottomLeft" state="frozen"/>
      <selection activeCell="A6" sqref="A6"/>
      <selection pane="bottomLeft" activeCell="D11" sqref="D11"/>
    </sheetView>
  </sheetViews>
  <sheetFormatPr defaultColWidth="10.140625" defaultRowHeight="14.25"/>
  <cols>
    <col min="1" max="1" width="23.85546875" style="120" customWidth="1"/>
    <col min="2" max="2" width="37.42578125" style="127" customWidth="1"/>
    <col min="3" max="4" width="36.85546875" style="19" customWidth="1"/>
    <col min="5" max="6" width="37.85546875" style="126" customWidth="1"/>
    <col min="7" max="7" width="37.85546875" style="129" customWidth="1"/>
    <col min="8" max="16384" width="10.140625" style="116"/>
  </cols>
  <sheetData>
    <row r="1" spans="1:8" s="39" customFormat="1" ht="44.25" customHeight="1" thickBot="1">
      <c r="A1" s="150" t="s">
        <v>386</v>
      </c>
      <c r="B1" s="167" t="s">
        <v>382</v>
      </c>
      <c r="C1" s="164" t="s">
        <v>378</v>
      </c>
      <c r="D1" s="158" t="s">
        <v>280</v>
      </c>
      <c r="E1" s="158" t="s">
        <v>379</v>
      </c>
      <c r="F1" s="158" t="s">
        <v>380</v>
      </c>
      <c r="G1" s="160" t="s">
        <v>278</v>
      </c>
    </row>
    <row r="2" spans="1:8" s="64" customFormat="1" ht="78" customHeight="1">
      <c r="A2" s="170" t="s">
        <v>387</v>
      </c>
      <c r="B2" s="169" t="s">
        <v>381</v>
      </c>
      <c r="C2" s="165" t="s">
        <v>290</v>
      </c>
      <c r="D2" s="144" t="s">
        <v>290</v>
      </c>
      <c r="E2" s="147" t="s">
        <v>290</v>
      </c>
      <c r="F2" s="147" t="s">
        <v>290</v>
      </c>
      <c r="G2" s="149" t="s">
        <v>290</v>
      </c>
    </row>
    <row r="3" spans="1:8" s="64" customFormat="1" ht="78" customHeight="1">
      <c r="A3" s="171" t="s">
        <v>388</v>
      </c>
      <c r="B3" s="168" t="s">
        <v>381</v>
      </c>
      <c r="C3" s="166" t="s">
        <v>301</v>
      </c>
      <c r="D3" s="10" t="s">
        <v>302</v>
      </c>
      <c r="E3" s="57" t="s">
        <v>303</v>
      </c>
      <c r="F3" s="57">
        <v>124000000</v>
      </c>
      <c r="G3" s="65">
        <v>45291</v>
      </c>
      <c r="H3" s="66"/>
    </row>
    <row r="4" spans="1:8" s="64" customFormat="1" ht="78" customHeight="1">
      <c r="A4" s="171" t="s">
        <v>389</v>
      </c>
      <c r="B4" s="168" t="s">
        <v>381</v>
      </c>
      <c r="C4" s="166" t="s">
        <v>290</v>
      </c>
      <c r="D4" s="10" t="s">
        <v>290</v>
      </c>
      <c r="E4" s="57" t="s">
        <v>290</v>
      </c>
      <c r="F4" s="57" t="s">
        <v>290</v>
      </c>
      <c r="G4" s="65" t="s">
        <v>290</v>
      </c>
      <c r="H4" s="66"/>
    </row>
    <row r="5" spans="1:8" s="64" customFormat="1" ht="78" customHeight="1">
      <c r="A5" s="171" t="s">
        <v>390</v>
      </c>
      <c r="B5" s="168" t="s">
        <v>381</v>
      </c>
      <c r="C5" s="166" t="s">
        <v>290</v>
      </c>
      <c r="D5" s="10" t="s">
        <v>290</v>
      </c>
      <c r="E5" s="57" t="s">
        <v>290</v>
      </c>
      <c r="F5" s="57" t="s">
        <v>290</v>
      </c>
      <c r="G5" s="65" t="s">
        <v>290</v>
      </c>
      <c r="H5" s="66"/>
    </row>
    <row r="6" spans="1:8" s="64" customFormat="1" ht="78" customHeight="1">
      <c r="A6" s="171" t="s">
        <v>391</v>
      </c>
      <c r="B6" s="168" t="s">
        <v>381</v>
      </c>
      <c r="C6" s="166" t="s">
        <v>290</v>
      </c>
      <c r="D6" s="10" t="s">
        <v>290</v>
      </c>
      <c r="E6" s="57" t="s">
        <v>290</v>
      </c>
      <c r="F6" s="57" t="s">
        <v>290</v>
      </c>
      <c r="G6" s="65" t="s">
        <v>290</v>
      </c>
      <c r="H6" s="66"/>
    </row>
    <row r="7" spans="1:8" s="64" customFormat="1" ht="78" customHeight="1">
      <c r="A7" s="171" t="s">
        <v>392</v>
      </c>
      <c r="B7" s="168" t="s">
        <v>381</v>
      </c>
      <c r="C7" s="166" t="s">
        <v>290</v>
      </c>
      <c r="D7" s="10" t="s">
        <v>290</v>
      </c>
      <c r="E7" s="57" t="s">
        <v>290</v>
      </c>
      <c r="F7" s="57" t="s">
        <v>290</v>
      </c>
      <c r="G7" s="65" t="s">
        <v>290</v>
      </c>
      <c r="H7" s="66"/>
    </row>
    <row r="8" spans="1:8" s="64" customFormat="1" ht="78" customHeight="1">
      <c r="A8" s="171" t="s">
        <v>393</v>
      </c>
      <c r="B8" s="168" t="s">
        <v>381</v>
      </c>
      <c r="C8" s="166" t="s">
        <v>290</v>
      </c>
      <c r="D8" s="10" t="s">
        <v>290</v>
      </c>
      <c r="E8" s="57" t="s">
        <v>290</v>
      </c>
      <c r="F8" s="57" t="s">
        <v>290</v>
      </c>
      <c r="G8" s="65" t="s">
        <v>290</v>
      </c>
      <c r="H8" s="66"/>
    </row>
    <row r="9" spans="1:8" s="64" customFormat="1" ht="78" customHeight="1">
      <c r="A9" s="171" t="s">
        <v>394</v>
      </c>
      <c r="B9" s="168" t="s">
        <v>381</v>
      </c>
      <c r="C9" s="166" t="s">
        <v>290</v>
      </c>
      <c r="D9" s="10" t="s">
        <v>290</v>
      </c>
      <c r="E9" s="57" t="s">
        <v>290</v>
      </c>
      <c r="F9" s="57" t="s">
        <v>290</v>
      </c>
      <c r="G9" s="65" t="s">
        <v>290</v>
      </c>
      <c r="H9" s="66"/>
    </row>
    <row r="10" spans="1:8" s="64" customFormat="1" ht="78" customHeight="1">
      <c r="A10" s="171" t="s">
        <v>395</v>
      </c>
      <c r="B10" s="168" t="s">
        <v>381</v>
      </c>
      <c r="C10" s="166" t="s">
        <v>290</v>
      </c>
      <c r="D10" s="10" t="s">
        <v>290</v>
      </c>
      <c r="E10" s="57" t="s">
        <v>290</v>
      </c>
      <c r="F10" s="57" t="s">
        <v>290</v>
      </c>
      <c r="G10" s="65" t="s">
        <v>290</v>
      </c>
      <c r="H10" s="66"/>
    </row>
    <row r="11" spans="1:8" s="64" customFormat="1" ht="78" customHeight="1">
      <c r="A11" s="171" t="s">
        <v>396</v>
      </c>
      <c r="B11" s="168" t="s">
        <v>381</v>
      </c>
      <c r="C11" s="166" t="s">
        <v>290</v>
      </c>
      <c r="D11" s="10" t="s">
        <v>290</v>
      </c>
      <c r="E11" s="57" t="s">
        <v>290</v>
      </c>
      <c r="F11" s="57" t="s">
        <v>290</v>
      </c>
      <c r="G11" s="65" t="s">
        <v>290</v>
      </c>
      <c r="H11" s="66"/>
    </row>
    <row r="12" spans="1:8" s="64" customFormat="1" ht="78" customHeight="1">
      <c r="A12" s="171" t="s">
        <v>397</v>
      </c>
      <c r="B12" s="168" t="s">
        <v>381</v>
      </c>
      <c r="C12" s="166" t="s">
        <v>290</v>
      </c>
      <c r="D12" s="10" t="s">
        <v>290</v>
      </c>
      <c r="E12" s="57" t="s">
        <v>290</v>
      </c>
      <c r="F12" s="57" t="s">
        <v>290</v>
      </c>
      <c r="G12" s="65" t="s">
        <v>290</v>
      </c>
      <c r="H12" s="66"/>
    </row>
    <row r="13" spans="1:8" s="64" customFormat="1" ht="78" customHeight="1">
      <c r="A13" s="171" t="s">
        <v>398</v>
      </c>
      <c r="B13" s="168" t="s">
        <v>381</v>
      </c>
      <c r="C13" s="166" t="s">
        <v>290</v>
      </c>
      <c r="D13" s="10" t="s">
        <v>290</v>
      </c>
      <c r="E13" s="57" t="s">
        <v>290</v>
      </c>
      <c r="F13" s="57" t="s">
        <v>290</v>
      </c>
      <c r="G13" s="65" t="s">
        <v>290</v>
      </c>
      <c r="H13" s="66"/>
    </row>
    <row r="14" spans="1:8" s="64" customFormat="1" ht="78" customHeight="1">
      <c r="A14" s="171" t="s">
        <v>399</v>
      </c>
      <c r="B14" s="168" t="s">
        <v>381</v>
      </c>
      <c r="C14" s="166" t="s">
        <v>290</v>
      </c>
      <c r="D14" s="10" t="s">
        <v>290</v>
      </c>
      <c r="E14" s="57" t="s">
        <v>290</v>
      </c>
      <c r="F14" s="57" t="s">
        <v>290</v>
      </c>
      <c r="G14" s="65" t="s">
        <v>290</v>
      </c>
      <c r="H14" s="66"/>
    </row>
    <row r="15" spans="1:8" s="64" customFormat="1" ht="78" customHeight="1">
      <c r="A15" s="171" t="s">
        <v>400</v>
      </c>
      <c r="B15" s="168" t="s">
        <v>381</v>
      </c>
      <c r="C15" s="166" t="s">
        <v>290</v>
      </c>
      <c r="D15" s="10" t="s">
        <v>290</v>
      </c>
      <c r="E15" s="57" t="s">
        <v>290</v>
      </c>
      <c r="F15" s="57" t="s">
        <v>290</v>
      </c>
      <c r="G15" s="65" t="s">
        <v>290</v>
      </c>
      <c r="H15" s="66"/>
    </row>
    <row r="16" spans="1:8" s="64" customFormat="1" ht="78" customHeight="1">
      <c r="A16" s="171" t="s">
        <v>401</v>
      </c>
      <c r="B16" s="168" t="s">
        <v>381</v>
      </c>
      <c r="C16" s="166" t="s">
        <v>290</v>
      </c>
      <c r="D16" s="10" t="s">
        <v>290</v>
      </c>
      <c r="E16" s="57" t="s">
        <v>290</v>
      </c>
      <c r="F16" s="57" t="s">
        <v>290</v>
      </c>
      <c r="G16" s="65" t="s">
        <v>290</v>
      </c>
      <c r="H16" s="66"/>
    </row>
    <row r="17" spans="1:8" s="64" customFormat="1" ht="78" customHeight="1">
      <c r="A17" s="171" t="s">
        <v>402</v>
      </c>
      <c r="B17" s="168" t="s">
        <v>381</v>
      </c>
      <c r="C17" s="166" t="s">
        <v>290</v>
      </c>
      <c r="D17" s="10" t="s">
        <v>290</v>
      </c>
      <c r="E17" s="57" t="s">
        <v>290</v>
      </c>
      <c r="F17" s="57" t="s">
        <v>290</v>
      </c>
      <c r="G17" s="65" t="s">
        <v>290</v>
      </c>
      <c r="H17" s="66"/>
    </row>
    <row r="18" spans="1:8" s="64" customFormat="1" ht="78" customHeight="1">
      <c r="A18" s="171" t="s">
        <v>403</v>
      </c>
      <c r="B18" s="168" t="s">
        <v>381</v>
      </c>
      <c r="C18" s="166" t="s">
        <v>290</v>
      </c>
      <c r="D18" s="10" t="s">
        <v>290</v>
      </c>
      <c r="E18" s="57" t="s">
        <v>290</v>
      </c>
      <c r="F18" s="57" t="s">
        <v>290</v>
      </c>
      <c r="G18" s="65" t="s">
        <v>290</v>
      </c>
      <c r="H18" s="66"/>
    </row>
    <row r="19" spans="1:8" s="64" customFormat="1" ht="78" customHeight="1">
      <c r="A19" s="171" t="s">
        <v>404</v>
      </c>
      <c r="B19" s="168" t="s">
        <v>381</v>
      </c>
      <c r="C19" s="166" t="s">
        <v>290</v>
      </c>
      <c r="D19" s="10" t="s">
        <v>290</v>
      </c>
      <c r="E19" s="57" t="s">
        <v>290</v>
      </c>
      <c r="F19" s="57" t="s">
        <v>290</v>
      </c>
      <c r="G19" s="65" t="s">
        <v>290</v>
      </c>
      <c r="H19" s="66"/>
    </row>
    <row r="20" spans="1:8" s="64" customFormat="1" ht="78" customHeight="1">
      <c r="A20" s="171" t="s">
        <v>405</v>
      </c>
      <c r="B20" s="168" t="s">
        <v>381</v>
      </c>
      <c r="C20" s="166" t="s">
        <v>290</v>
      </c>
      <c r="D20" s="10" t="s">
        <v>290</v>
      </c>
      <c r="E20" s="57" t="s">
        <v>290</v>
      </c>
      <c r="F20" s="57" t="s">
        <v>290</v>
      </c>
      <c r="G20" s="65" t="s">
        <v>290</v>
      </c>
      <c r="H20" s="66"/>
    </row>
    <row r="21" spans="1:8" s="64" customFormat="1" ht="78" customHeight="1">
      <c r="A21" s="171" t="s">
        <v>406</v>
      </c>
      <c r="B21" s="168" t="s">
        <v>381</v>
      </c>
      <c r="C21" s="166" t="s">
        <v>290</v>
      </c>
      <c r="D21" s="10" t="s">
        <v>290</v>
      </c>
      <c r="E21" s="57" t="s">
        <v>290</v>
      </c>
      <c r="F21" s="57" t="s">
        <v>290</v>
      </c>
      <c r="G21" s="65" t="s">
        <v>290</v>
      </c>
      <c r="H21" s="66"/>
    </row>
    <row r="22" spans="1:8" s="64" customFormat="1" ht="78" customHeight="1">
      <c r="A22" s="171" t="s">
        <v>407</v>
      </c>
      <c r="B22" s="168" t="s">
        <v>381</v>
      </c>
      <c r="C22" s="166" t="s">
        <v>290</v>
      </c>
      <c r="D22" s="10" t="s">
        <v>290</v>
      </c>
      <c r="E22" s="57" t="s">
        <v>290</v>
      </c>
      <c r="F22" s="57" t="s">
        <v>290</v>
      </c>
      <c r="G22" s="65" t="s">
        <v>290</v>
      </c>
      <c r="H22" s="66"/>
    </row>
    <row r="23" spans="1:8" s="64" customFormat="1" ht="78" customHeight="1">
      <c r="A23" s="171" t="s">
        <v>408</v>
      </c>
      <c r="B23" s="168" t="s">
        <v>381</v>
      </c>
      <c r="C23" s="166" t="s">
        <v>290</v>
      </c>
      <c r="D23" s="10" t="s">
        <v>290</v>
      </c>
      <c r="E23" s="57" t="s">
        <v>290</v>
      </c>
      <c r="F23" s="57" t="s">
        <v>290</v>
      </c>
      <c r="G23" s="65" t="s">
        <v>290</v>
      </c>
      <c r="H23" s="66"/>
    </row>
    <row r="24" spans="1:8" s="64" customFormat="1" ht="78" customHeight="1">
      <c r="A24" s="171" t="s">
        <v>409</v>
      </c>
      <c r="B24" s="168" t="s">
        <v>381</v>
      </c>
      <c r="C24" s="166" t="s">
        <v>290</v>
      </c>
      <c r="D24" s="10" t="s">
        <v>290</v>
      </c>
      <c r="E24" s="57" t="s">
        <v>290</v>
      </c>
      <c r="F24" s="57" t="s">
        <v>290</v>
      </c>
      <c r="G24" s="65" t="s">
        <v>290</v>
      </c>
      <c r="H24" s="66"/>
    </row>
    <row r="25" spans="1:8" s="64" customFormat="1" ht="78" customHeight="1">
      <c r="A25" s="171" t="s">
        <v>410</v>
      </c>
      <c r="B25" s="168" t="s">
        <v>381</v>
      </c>
      <c r="C25" s="166" t="s">
        <v>290</v>
      </c>
      <c r="D25" s="10" t="s">
        <v>290</v>
      </c>
      <c r="E25" s="57" t="s">
        <v>290</v>
      </c>
      <c r="F25" s="57" t="s">
        <v>290</v>
      </c>
      <c r="G25" s="65" t="s">
        <v>290</v>
      </c>
      <c r="H25" s="66"/>
    </row>
    <row r="26" spans="1:8" s="64" customFormat="1" ht="78" customHeight="1">
      <c r="A26" s="171" t="s">
        <v>411</v>
      </c>
      <c r="B26" s="168" t="s">
        <v>381</v>
      </c>
      <c r="C26" s="166" t="s">
        <v>290</v>
      </c>
      <c r="D26" s="10" t="s">
        <v>290</v>
      </c>
      <c r="E26" s="57" t="s">
        <v>290</v>
      </c>
      <c r="F26" s="57" t="s">
        <v>290</v>
      </c>
      <c r="G26" s="65" t="s">
        <v>290</v>
      </c>
      <c r="H26" s="66"/>
    </row>
    <row r="27" spans="1:8" s="64" customFormat="1" ht="78" customHeight="1">
      <c r="A27" s="171" t="s">
        <v>412</v>
      </c>
      <c r="B27" s="168" t="s">
        <v>381</v>
      </c>
      <c r="C27" s="166" t="s">
        <v>290</v>
      </c>
      <c r="D27" s="10" t="s">
        <v>290</v>
      </c>
      <c r="E27" s="57" t="s">
        <v>290</v>
      </c>
      <c r="F27" s="57" t="s">
        <v>290</v>
      </c>
      <c r="G27" s="65" t="s">
        <v>290</v>
      </c>
      <c r="H27" s="66"/>
    </row>
    <row r="28" spans="1:8" s="64" customFormat="1" ht="78" customHeight="1">
      <c r="A28" s="171" t="s">
        <v>413</v>
      </c>
      <c r="B28" s="168" t="s">
        <v>381</v>
      </c>
      <c r="C28" s="166" t="s">
        <v>290</v>
      </c>
      <c r="D28" s="10" t="s">
        <v>290</v>
      </c>
      <c r="E28" s="57" t="s">
        <v>290</v>
      </c>
      <c r="F28" s="57" t="s">
        <v>290</v>
      </c>
      <c r="G28" s="65" t="s">
        <v>290</v>
      </c>
      <c r="H28" s="66"/>
    </row>
    <row r="29" spans="1:8" s="64" customFormat="1" ht="78" customHeight="1">
      <c r="A29" s="171" t="s">
        <v>387</v>
      </c>
      <c r="B29" s="168" t="s">
        <v>383</v>
      </c>
      <c r="C29" s="166" t="s">
        <v>290</v>
      </c>
      <c r="D29" s="10" t="s">
        <v>290</v>
      </c>
      <c r="E29" s="57" t="s">
        <v>290</v>
      </c>
      <c r="F29" s="57" t="s">
        <v>290</v>
      </c>
      <c r="G29" s="65" t="s">
        <v>290</v>
      </c>
      <c r="H29" s="66"/>
    </row>
    <row r="30" spans="1:8" s="64" customFormat="1" ht="78" customHeight="1">
      <c r="A30" s="171" t="s">
        <v>388</v>
      </c>
      <c r="B30" s="168" t="s">
        <v>383</v>
      </c>
      <c r="C30" s="166" t="s">
        <v>290</v>
      </c>
      <c r="D30" s="10" t="s">
        <v>290</v>
      </c>
      <c r="E30" s="57" t="s">
        <v>290</v>
      </c>
      <c r="F30" s="57" t="s">
        <v>290</v>
      </c>
      <c r="G30" s="65" t="s">
        <v>290</v>
      </c>
      <c r="H30" s="66"/>
    </row>
    <row r="31" spans="1:8" s="64" customFormat="1" ht="78" customHeight="1">
      <c r="A31" s="171" t="s">
        <v>389</v>
      </c>
      <c r="B31" s="168" t="s">
        <v>383</v>
      </c>
      <c r="C31" s="166" t="s">
        <v>290</v>
      </c>
      <c r="D31" s="10" t="s">
        <v>290</v>
      </c>
      <c r="E31" s="57" t="s">
        <v>290</v>
      </c>
      <c r="F31" s="57" t="s">
        <v>290</v>
      </c>
      <c r="G31" s="65" t="s">
        <v>290</v>
      </c>
      <c r="H31" s="66"/>
    </row>
    <row r="32" spans="1:8" s="64" customFormat="1" ht="78" customHeight="1">
      <c r="A32" s="171" t="s">
        <v>390</v>
      </c>
      <c r="B32" s="168" t="s">
        <v>383</v>
      </c>
      <c r="C32" s="166" t="s">
        <v>290</v>
      </c>
      <c r="D32" s="10" t="s">
        <v>290</v>
      </c>
      <c r="E32" s="57" t="s">
        <v>290</v>
      </c>
      <c r="F32" s="57" t="s">
        <v>290</v>
      </c>
      <c r="G32" s="65" t="s">
        <v>290</v>
      </c>
      <c r="H32" s="66"/>
    </row>
    <row r="33" spans="1:8" s="64" customFormat="1" ht="78" customHeight="1">
      <c r="A33" s="171" t="s">
        <v>391</v>
      </c>
      <c r="B33" s="168" t="s">
        <v>383</v>
      </c>
      <c r="C33" s="166" t="s">
        <v>290</v>
      </c>
      <c r="D33" s="10" t="s">
        <v>290</v>
      </c>
      <c r="E33" s="57" t="s">
        <v>290</v>
      </c>
      <c r="F33" s="57" t="s">
        <v>290</v>
      </c>
      <c r="G33" s="65" t="s">
        <v>290</v>
      </c>
      <c r="H33" s="66"/>
    </row>
    <row r="34" spans="1:8" s="64" customFormat="1" ht="78" customHeight="1">
      <c r="A34" s="171" t="s">
        <v>392</v>
      </c>
      <c r="B34" s="168" t="s">
        <v>383</v>
      </c>
      <c r="C34" s="166" t="s">
        <v>290</v>
      </c>
      <c r="D34" s="10" t="s">
        <v>290</v>
      </c>
      <c r="E34" s="57" t="s">
        <v>290</v>
      </c>
      <c r="F34" s="57" t="s">
        <v>290</v>
      </c>
      <c r="G34" s="65" t="s">
        <v>290</v>
      </c>
      <c r="H34" s="66"/>
    </row>
    <row r="35" spans="1:8" s="64" customFormat="1" ht="78" customHeight="1">
      <c r="A35" s="171" t="s">
        <v>393</v>
      </c>
      <c r="B35" s="168" t="s">
        <v>383</v>
      </c>
      <c r="C35" s="166" t="s">
        <v>290</v>
      </c>
      <c r="D35" s="10" t="s">
        <v>290</v>
      </c>
      <c r="E35" s="57" t="s">
        <v>290</v>
      </c>
      <c r="F35" s="57" t="s">
        <v>290</v>
      </c>
      <c r="G35" s="65" t="s">
        <v>290</v>
      </c>
      <c r="H35" s="66"/>
    </row>
    <row r="36" spans="1:8" s="64" customFormat="1" ht="78" customHeight="1">
      <c r="A36" s="171" t="s">
        <v>394</v>
      </c>
      <c r="B36" s="168" t="s">
        <v>383</v>
      </c>
      <c r="C36" s="166" t="s">
        <v>290</v>
      </c>
      <c r="D36" s="10" t="s">
        <v>290</v>
      </c>
      <c r="E36" s="57" t="s">
        <v>290</v>
      </c>
      <c r="F36" s="57" t="s">
        <v>290</v>
      </c>
      <c r="G36" s="65" t="s">
        <v>290</v>
      </c>
      <c r="H36" s="66"/>
    </row>
    <row r="37" spans="1:8" s="64" customFormat="1" ht="78" customHeight="1">
      <c r="A37" s="171" t="s">
        <v>395</v>
      </c>
      <c r="B37" s="168" t="s">
        <v>383</v>
      </c>
      <c r="C37" s="166" t="s">
        <v>290</v>
      </c>
      <c r="D37" s="10" t="s">
        <v>290</v>
      </c>
      <c r="E37" s="57" t="s">
        <v>290</v>
      </c>
      <c r="F37" s="57" t="s">
        <v>290</v>
      </c>
      <c r="G37" s="65" t="s">
        <v>290</v>
      </c>
      <c r="H37" s="66"/>
    </row>
    <row r="38" spans="1:8" s="64" customFormat="1" ht="78" customHeight="1">
      <c r="A38" s="171" t="s">
        <v>396</v>
      </c>
      <c r="B38" s="168" t="s">
        <v>383</v>
      </c>
      <c r="C38" s="166" t="s">
        <v>290</v>
      </c>
      <c r="D38" s="10" t="s">
        <v>290</v>
      </c>
      <c r="E38" s="57" t="s">
        <v>290</v>
      </c>
      <c r="F38" s="57" t="s">
        <v>290</v>
      </c>
      <c r="G38" s="65" t="s">
        <v>290</v>
      </c>
      <c r="H38" s="66"/>
    </row>
    <row r="39" spans="1:8" s="64" customFormat="1" ht="78" customHeight="1">
      <c r="A39" s="171" t="s">
        <v>397</v>
      </c>
      <c r="B39" s="168" t="s">
        <v>383</v>
      </c>
      <c r="C39" s="166" t="s">
        <v>290</v>
      </c>
      <c r="D39" s="10" t="s">
        <v>290</v>
      </c>
      <c r="E39" s="57" t="s">
        <v>290</v>
      </c>
      <c r="F39" s="57" t="s">
        <v>290</v>
      </c>
      <c r="G39" s="65" t="s">
        <v>290</v>
      </c>
      <c r="H39" s="66"/>
    </row>
    <row r="40" spans="1:8" s="64" customFormat="1" ht="78" customHeight="1">
      <c r="A40" s="171" t="s">
        <v>398</v>
      </c>
      <c r="B40" s="168" t="s">
        <v>383</v>
      </c>
      <c r="C40" s="166" t="s">
        <v>290</v>
      </c>
      <c r="D40" s="10" t="s">
        <v>290</v>
      </c>
      <c r="E40" s="57" t="s">
        <v>290</v>
      </c>
      <c r="F40" s="57" t="s">
        <v>290</v>
      </c>
      <c r="G40" s="65" t="s">
        <v>290</v>
      </c>
      <c r="H40" s="66"/>
    </row>
    <row r="41" spans="1:8" s="64" customFormat="1" ht="78" customHeight="1">
      <c r="A41" s="171" t="s">
        <v>399</v>
      </c>
      <c r="B41" s="168" t="s">
        <v>383</v>
      </c>
      <c r="C41" s="166" t="s">
        <v>290</v>
      </c>
      <c r="D41" s="10" t="s">
        <v>290</v>
      </c>
      <c r="E41" s="57" t="s">
        <v>290</v>
      </c>
      <c r="F41" s="57" t="s">
        <v>290</v>
      </c>
      <c r="G41" s="65" t="s">
        <v>290</v>
      </c>
      <c r="H41" s="66"/>
    </row>
    <row r="42" spans="1:8" s="64" customFormat="1" ht="78" customHeight="1">
      <c r="A42" s="171" t="s">
        <v>400</v>
      </c>
      <c r="B42" s="168" t="s">
        <v>383</v>
      </c>
      <c r="C42" s="166" t="s">
        <v>290</v>
      </c>
      <c r="D42" s="10" t="s">
        <v>290</v>
      </c>
      <c r="E42" s="57" t="s">
        <v>290</v>
      </c>
      <c r="F42" s="57" t="s">
        <v>290</v>
      </c>
      <c r="G42" s="65" t="s">
        <v>290</v>
      </c>
      <c r="H42" s="66"/>
    </row>
    <row r="43" spans="1:8" s="64" customFormat="1" ht="78" customHeight="1">
      <c r="A43" s="171" t="s">
        <v>401</v>
      </c>
      <c r="B43" s="168" t="s">
        <v>383</v>
      </c>
      <c r="C43" s="166" t="s">
        <v>290</v>
      </c>
      <c r="D43" s="10" t="s">
        <v>290</v>
      </c>
      <c r="E43" s="57" t="s">
        <v>290</v>
      </c>
      <c r="F43" s="57" t="s">
        <v>290</v>
      </c>
      <c r="G43" s="65" t="s">
        <v>290</v>
      </c>
      <c r="H43" s="66"/>
    </row>
    <row r="44" spans="1:8" s="64" customFormat="1" ht="78" customHeight="1">
      <c r="A44" s="171" t="s">
        <v>402</v>
      </c>
      <c r="B44" s="168" t="s">
        <v>383</v>
      </c>
      <c r="C44" s="166" t="s">
        <v>290</v>
      </c>
      <c r="D44" s="10" t="s">
        <v>290</v>
      </c>
      <c r="E44" s="57" t="s">
        <v>290</v>
      </c>
      <c r="F44" s="57" t="s">
        <v>290</v>
      </c>
      <c r="G44" s="65" t="s">
        <v>290</v>
      </c>
      <c r="H44" s="66"/>
    </row>
    <row r="45" spans="1:8" s="64" customFormat="1" ht="78" customHeight="1">
      <c r="A45" s="171" t="s">
        <v>403</v>
      </c>
      <c r="B45" s="168" t="s">
        <v>383</v>
      </c>
      <c r="C45" s="166" t="s">
        <v>290</v>
      </c>
      <c r="D45" s="10" t="s">
        <v>290</v>
      </c>
      <c r="E45" s="57" t="s">
        <v>290</v>
      </c>
      <c r="F45" s="57" t="s">
        <v>290</v>
      </c>
      <c r="G45" s="65" t="s">
        <v>290</v>
      </c>
      <c r="H45" s="66"/>
    </row>
    <row r="46" spans="1:8" s="64" customFormat="1" ht="78" customHeight="1">
      <c r="A46" s="171" t="s">
        <v>404</v>
      </c>
      <c r="B46" s="168" t="s">
        <v>383</v>
      </c>
      <c r="C46" s="166" t="s">
        <v>290</v>
      </c>
      <c r="D46" s="10" t="s">
        <v>290</v>
      </c>
      <c r="E46" s="57" t="s">
        <v>290</v>
      </c>
      <c r="F46" s="57" t="s">
        <v>290</v>
      </c>
      <c r="G46" s="65" t="s">
        <v>290</v>
      </c>
      <c r="H46" s="66"/>
    </row>
    <row r="47" spans="1:8" s="64" customFormat="1" ht="78" customHeight="1">
      <c r="A47" s="171" t="s">
        <v>405</v>
      </c>
      <c r="B47" s="168" t="s">
        <v>383</v>
      </c>
      <c r="C47" s="166" t="s">
        <v>290</v>
      </c>
      <c r="D47" s="10" t="s">
        <v>290</v>
      </c>
      <c r="E47" s="57" t="s">
        <v>290</v>
      </c>
      <c r="F47" s="57" t="s">
        <v>290</v>
      </c>
      <c r="G47" s="65" t="s">
        <v>290</v>
      </c>
      <c r="H47" s="66"/>
    </row>
    <row r="48" spans="1:8" s="64" customFormat="1" ht="78" customHeight="1">
      <c r="A48" s="171" t="s">
        <v>406</v>
      </c>
      <c r="B48" s="168" t="s">
        <v>383</v>
      </c>
      <c r="C48" s="166" t="s">
        <v>290</v>
      </c>
      <c r="D48" s="10" t="s">
        <v>290</v>
      </c>
      <c r="E48" s="57" t="s">
        <v>290</v>
      </c>
      <c r="F48" s="57" t="s">
        <v>290</v>
      </c>
      <c r="G48" s="65" t="s">
        <v>290</v>
      </c>
      <c r="H48" s="66"/>
    </row>
    <row r="49" spans="1:8" s="64" customFormat="1" ht="78" customHeight="1">
      <c r="A49" s="171" t="s">
        <v>407</v>
      </c>
      <c r="B49" s="168" t="s">
        <v>383</v>
      </c>
      <c r="C49" s="166" t="s">
        <v>290</v>
      </c>
      <c r="D49" s="10" t="s">
        <v>290</v>
      </c>
      <c r="E49" s="57" t="s">
        <v>290</v>
      </c>
      <c r="F49" s="57" t="s">
        <v>290</v>
      </c>
      <c r="G49" s="65" t="s">
        <v>290</v>
      </c>
      <c r="H49" s="66"/>
    </row>
    <row r="50" spans="1:8" s="64" customFormat="1" ht="78" customHeight="1">
      <c r="A50" s="171" t="s">
        <v>408</v>
      </c>
      <c r="B50" s="168" t="s">
        <v>383</v>
      </c>
      <c r="C50" s="166" t="s">
        <v>290</v>
      </c>
      <c r="D50" s="10" t="s">
        <v>290</v>
      </c>
      <c r="E50" s="57" t="s">
        <v>290</v>
      </c>
      <c r="F50" s="57" t="s">
        <v>290</v>
      </c>
      <c r="G50" s="65" t="s">
        <v>290</v>
      </c>
      <c r="H50" s="66"/>
    </row>
    <row r="51" spans="1:8" s="64" customFormat="1" ht="78" customHeight="1">
      <c r="A51" s="171" t="s">
        <v>409</v>
      </c>
      <c r="B51" s="168" t="s">
        <v>383</v>
      </c>
      <c r="C51" s="166" t="s">
        <v>290</v>
      </c>
      <c r="D51" s="10" t="s">
        <v>290</v>
      </c>
      <c r="E51" s="57" t="s">
        <v>290</v>
      </c>
      <c r="F51" s="57" t="s">
        <v>290</v>
      </c>
      <c r="G51" s="65" t="s">
        <v>290</v>
      </c>
      <c r="H51" s="66"/>
    </row>
    <row r="52" spans="1:8" s="64" customFormat="1" ht="78" customHeight="1">
      <c r="A52" s="171" t="s">
        <v>410</v>
      </c>
      <c r="B52" s="168" t="s">
        <v>383</v>
      </c>
      <c r="C52" s="166" t="s">
        <v>290</v>
      </c>
      <c r="D52" s="10" t="s">
        <v>290</v>
      </c>
      <c r="E52" s="57" t="s">
        <v>290</v>
      </c>
      <c r="F52" s="57" t="s">
        <v>290</v>
      </c>
      <c r="G52" s="65" t="s">
        <v>290</v>
      </c>
      <c r="H52" s="66"/>
    </row>
    <row r="53" spans="1:8" s="64" customFormat="1" ht="78" customHeight="1">
      <c r="A53" s="171" t="s">
        <v>411</v>
      </c>
      <c r="B53" s="168" t="s">
        <v>383</v>
      </c>
      <c r="C53" s="166" t="s">
        <v>290</v>
      </c>
      <c r="D53" s="10" t="s">
        <v>290</v>
      </c>
      <c r="E53" s="57" t="s">
        <v>290</v>
      </c>
      <c r="F53" s="57" t="s">
        <v>290</v>
      </c>
      <c r="G53" s="65" t="s">
        <v>290</v>
      </c>
      <c r="H53" s="66"/>
    </row>
    <row r="54" spans="1:8" s="64" customFormat="1" ht="78" customHeight="1">
      <c r="A54" s="171" t="s">
        <v>412</v>
      </c>
      <c r="B54" s="168" t="s">
        <v>383</v>
      </c>
      <c r="C54" s="166" t="s">
        <v>290</v>
      </c>
      <c r="D54" s="10" t="s">
        <v>290</v>
      </c>
      <c r="E54" s="57" t="s">
        <v>290</v>
      </c>
      <c r="F54" s="57" t="s">
        <v>290</v>
      </c>
      <c r="G54" s="65" t="s">
        <v>290</v>
      </c>
      <c r="H54" s="66"/>
    </row>
    <row r="55" spans="1:8" s="64" customFormat="1" ht="78" customHeight="1">
      <c r="A55" s="171" t="s">
        <v>413</v>
      </c>
      <c r="B55" s="168" t="s">
        <v>383</v>
      </c>
      <c r="C55" s="166" t="s">
        <v>290</v>
      </c>
      <c r="D55" s="10" t="s">
        <v>290</v>
      </c>
      <c r="E55" s="57" t="s">
        <v>290</v>
      </c>
      <c r="F55" s="57" t="s">
        <v>290</v>
      </c>
      <c r="G55" s="65" t="s">
        <v>290</v>
      </c>
      <c r="H55" s="66"/>
    </row>
    <row r="56" spans="1:8" s="64" customFormat="1" ht="78" customHeight="1">
      <c r="A56" s="171" t="s">
        <v>387</v>
      </c>
      <c r="B56" s="168" t="s">
        <v>384</v>
      </c>
      <c r="C56" s="166" t="s">
        <v>290</v>
      </c>
      <c r="D56" s="10" t="s">
        <v>290</v>
      </c>
      <c r="E56" s="57" t="s">
        <v>290</v>
      </c>
      <c r="F56" s="57" t="s">
        <v>290</v>
      </c>
      <c r="G56" s="65" t="s">
        <v>290</v>
      </c>
      <c r="H56" s="66"/>
    </row>
    <row r="57" spans="1:8" s="64" customFormat="1" ht="78" customHeight="1">
      <c r="A57" s="171" t="s">
        <v>388</v>
      </c>
      <c r="B57" s="168" t="s">
        <v>384</v>
      </c>
      <c r="C57" s="166" t="s">
        <v>290</v>
      </c>
      <c r="D57" s="10" t="s">
        <v>290</v>
      </c>
      <c r="E57" s="57" t="s">
        <v>290</v>
      </c>
      <c r="F57" s="57" t="s">
        <v>290</v>
      </c>
      <c r="G57" s="65" t="s">
        <v>290</v>
      </c>
      <c r="H57" s="66"/>
    </row>
    <row r="58" spans="1:8" s="64" customFormat="1" ht="78" customHeight="1">
      <c r="A58" s="171" t="s">
        <v>389</v>
      </c>
      <c r="B58" s="168" t="s">
        <v>384</v>
      </c>
      <c r="C58" s="166" t="s">
        <v>290</v>
      </c>
      <c r="D58" s="10" t="s">
        <v>290</v>
      </c>
      <c r="E58" s="57" t="s">
        <v>290</v>
      </c>
      <c r="F58" s="57" t="s">
        <v>290</v>
      </c>
      <c r="G58" s="65" t="s">
        <v>290</v>
      </c>
      <c r="H58" s="66"/>
    </row>
    <row r="59" spans="1:8" s="64" customFormat="1" ht="78" customHeight="1">
      <c r="A59" s="171" t="s">
        <v>390</v>
      </c>
      <c r="B59" s="168" t="s">
        <v>384</v>
      </c>
      <c r="C59" s="166" t="s">
        <v>290</v>
      </c>
      <c r="D59" s="10" t="s">
        <v>290</v>
      </c>
      <c r="E59" s="57" t="s">
        <v>290</v>
      </c>
      <c r="F59" s="57" t="s">
        <v>290</v>
      </c>
      <c r="G59" s="65" t="s">
        <v>290</v>
      </c>
      <c r="H59" s="66"/>
    </row>
    <row r="60" spans="1:8" s="64" customFormat="1" ht="78" customHeight="1">
      <c r="A60" s="171" t="s">
        <v>391</v>
      </c>
      <c r="B60" s="168" t="s">
        <v>384</v>
      </c>
      <c r="C60" s="166" t="s">
        <v>290</v>
      </c>
      <c r="D60" s="10" t="s">
        <v>290</v>
      </c>
      <c r="E60" s="57" t="s">
        <v>290</v>
      </c>
      <c r="F60" s="57" t="s">
        <v>290</v>
      </c>
      <c r="G60" s="65" t="s">
        <v>290</v>
      </c>
      <c r="H60" s="66"/>
    </row>
    <row r="61" spans="1:8" s="64" customFormat="1" ht="78" customHeight="1">
      <c r="A61" s="171" t="s">
        <v>392</v>
      </c>
      <c r="B61" s="168" t="s">
        <v>384</v>
      </c>
      <c r="C61" s="166" t="s">
        <v>290</v>
      </c>
      <c r="D61" s="10" t="s">
        <v>290</v>
      </c>
      <c r="E61" s="57" t="s">
        <v>290</v>
      </c>
      <c r="F61" s="57" t="s">
        <v>290</v>
      </c>
      <c r="G61" s="65" t="s">
        <v>290</v>
      </c>
      <c r="H61" s="66"/>
    </row>
    <row r="62" spans="1:8" s="64" customFormat="1" ht="78" customHeight="1">
      <c r="A62" s="171" t="s">
        <v>393</v>
      </c>
      <c r="B62" s="168" t="s">
        <v>384</v>
      </c>
      <c r="C62" s="166" t="s">
        <v>290</v>
      </c>
      <c r="D62" s="10" t="s">
        <v>290</v>
      </c>
      <c r="E62" s="57" t="s">
        <v>290</v>
      </c>
      <c r="F62" s="57" t="s">
        <v>290</v>
      </c>
      <c r="G62" s="65" t="s">
        <v>290</v>
      </c>
      <c r="H62" s="66"/>
    </row>
    <row r="63" spans="1:8" s="64" customFormat="1" ht="78" customHeight="1">
      <c r="A63" s="171" t="s">
        <v>394</v>
      </c>
      <c r="B63" s="168" t="s">
        <v>384</v>
      </c>
      <c r="C63" s="166" t="s">
        <v>290</v>
      </c>
      <c r="D63" s="10" t="s">
        <v>290</v>
      </c>
      <c r="E63" s="57" t="s">
        <v>290</v>
      </c>
      <c r="F63" s="57" t="s">
        <v>290</v>
      </c>
      <c r="G63" s="65" t="s">
        <v>290</v>
      </c>
      <c r="H63" s="66"/>
    </row>
    <row r="64" spans="1:8" s="64" customFormat="1" ht="78" customHeight="1">
      <c r="A64" s="171" t="s">
        <v>395</v>
      </c>
      <c r="B64" s="168" t="s">
        <v>384</v>
      </c>
      <c r="C64" s="166" t="s">
        <v>290</v>
      </c>
      <c r="D64" s="10" t="s">
        <v>290</v>
      </c>
      <c r="E64" s="57" t="s">
        <v>290</v>
      </c>
      <c r="F64" s="57" t="s">
        <v>290</v>
      </c>
      <c r="G64" s="65" t="s">
        <v>290</v>
      </c>
      <c r="H64" s="66"/>
    </row>
    <row r="65" spans="1:8" s="64" customFormat="1" ht="78" customHeight="1">
      <c r="A65" s="171" t="s">
        <v>396</v>
      </c>
      <c r="B65" s="168" t="s">
        <v>384</v>
      </c>
      <c r="C65" s="166" t="s">
        <v>290</v>
      </c>
      <c r="D65" s="10" t="s">
        <v>290</v>
      </c>
      <c r="E65" s="57" t="s">
        <v>290</v>
      </c>
      <c r="F65" s="57" t="s">
        <v>290</v>
      </c>
      <c r="G65" s="65" t="s">
        <v>290</v>
      </c>
      <c r="H65" s="66"/>
    </row>
    <row r="66" spans="1:8" s="64" customFormat="1" ht="78" customHeight="1">
      <c r="A66" s="171" t="s">
        <v>397</v>
      </c>
      <c r="B66" s="168" t="s">
        <v>384</v>
      </c>
      <c r="C66" s="166" t="s">
        <v>290</v>
      </c>
      <c r="D66" s="10" t="s">
        <v>290</v>
      </c>
      <c r="E66" s="57" t="s">
        <v>290</v>
      </c>
      <c r="F66" s="57" t="s">
        <v>290</v>
      </c>
      <c r="G66" s="65" t="s">
        <v>290</v>
      </c>
      <c r="H66" s="66"/>
    </row>
    <row r="67" spans="1:8" s="64" customFormat="1" ht="78" customHeight="1">
      <c r="A67" s="171" t="s">
        <v>398</v>
      </c>
      <c r="B67" s="168" t="s">
        <v>384</v>
      </c>
      <c r="C67" s="166" t="s">
        <v>290</v>
      </c>
      <c r="D67" s="10" t="s">
        <v>290</v>
      </c>
      <c r="E67" s="57" t="s">
        <v>290</v>
      </c>
      <c r="F67" s="57" t="s">
        <v>290</v>
      </c>
      <c r="G67" s="65" t="s">
        <v>290</v>
      </c>
      <c r="H67" s="66"/>
    </row>
    <row r="68" spans="1:8" s="64" customFormat="1" ht="78" customHeight="1">
      <c r="A68" s="171" t="s">
        <v>399</v>
      </c>
      <c r="B68" s="168" t="s">
        <v>384</v>
      </c>
      <c r="C68" s="166" t="s">
        <v>290</v>
      </c>
      <c r="D68" s="10" t="s">
        <v>290</v>
      </c>
      <c r="E68" s="57" t="s">
        <v>290</v>
      </c>
      <c r="F68" s="57" t="s">
        <v>290</v>
      </c>
      <c r="G68" s="65" t="s">
        <v>290</v>
      </c>
      <c r="H68" s="66"/>
    </row>
    <row r="69" spans="1:8" s="64" customFormat="1" ht="78" customHeight="1">
      <c r="A69" s="171" t="s">
        <v>400</v>
      </c>
      <c r="B69" s="168" t="s">
        <v>384</v>
      </c>
      <c r="C69" s="166" t="s">
        <v>290</v>
      </c>
      <c r="D69" s="10" t="s">
        <v>290</v>
      </c>
      <c r="E69" s="57" t="s">
        <v>290</v>
      </c>
      <c r="F69" s="57" t="s">
        <v>290</v>
      </c>
      <c r="G69" s="65" t="s">
        <v>290</v>
      </c>
      <c r="H69" s="66"/>
    </row>
    <row r="70" spans="1:8" s="64" customFormat="1" ht="78" customHeight="1">
      <c r="A70" s="171" t="s">
        <v>401</v>
      </c>
      <c r="B70" s="168" t="s">
        <v>384</v>
      </c>
      <c r="C70" s="166" t="s">
        <v>290</v>
      </c>
      <c r="D70" s="10" t="s">
        <v>290</v>
      </c>
      <c r="E70" s="57" t="s">
        <v>290</v>
      </c>
      <c r="F70" s="57" t="s">
        <v>290</v>
      </c>
      <c r="G70" s="65" t="s">
        <v>290</v>
      </c>
      <c r="H70" s="66"/>
    </row>
    <row r="71" spans="1:8" s="64" customFormat="1" ht="78" customHeight="1">
      <c r="A71" s="171" t="s">
        <v>402</v>
      </c>
      <c r="B71" s="168" t="s">
        <v>384</v>
      </c>
      <c r="C71" s="166" t="s">
        <v>290</v>
      </c>
      <c r="D71" s="10" t="s">
        <v>290</v>
      </c>
      <c r="E71" s="57" t="s">
        <v>290</v>
      </c>
      <c r="F71" s="57" t="s">
        <v>290</v>
      </c>
      <c r="G71" s="65" t="s">
        <v>290</v>
      </c>
      <c r="H71" s="66"/>
    </row>
    <row r="72" spans="1:8" s="64" customFormat="1" ht="78" customHeight="1">
      <c r="A72" s="171" t="s">
        <v>403</v>
      </c>
      <c r="B72" s="168" t="s">
        <v>384</v>
      </c>
      <c r="C72" s="166" t="s">
        <v>290</v>
      </c>
      <c r="D72" s="10" t="s">
        <v>290</v>
      </c>
      <c r="E72" s="57" t="s">
        <v>290</v>
      </c>
      <c r="F72" s="57" t="s">
        <v>290</v>
      </c>
      <c r="G72" s="65" t="s">
        <v>290</v>
      </c>
      <c r="H72" s="66"/>
    </row>
    <row r="73" spans="1:8" s="64" customFormat="1" ht="78" customHeight="1">
      <c r="A73" s="171" t="s">
        <v>404</v>
      </c>
      <c r="B73" s="168" t="s">
        <v>384</v>
      </c>
      <c r="C73" s="166" t="s">
        <v>290</v>
      </c>
      <c r="D73" s="10" t="s">
        <v>290</v>
      </c>
      <c r="E73" s="57" t="s">
        <v>290</v>
      </c>
      <c r="F73" s="57" t="s">
        <v>290</v>
      </c>
      <c r="G73" s="65" t="s">
        <v>290</v>
      </c>
      <c r="H73" s="66"/>
    </row>
    <row r="74" spans="1:8" s="64" customFormat="1" ht="78" customHeight="1">
      <c r="A74" s="171" t="s">
        <v>405</v>
      </c>
      <c r="B74" s="168" t="s">
        <v>384</v>
      </c>
      <c r="C74" s="166" t="s">
        <v>290</v>
      </c>
      <c r="D74" s="10" t="s">
        <v>290</v>
      </c>
      <c r="E74" s="57" t="s">
        <v>290</v>
      </c>
      <c r="F74" s="57" t="s">
        <v>290</v>
      </c>
      <c r="G74" s="65" t="s">
        <v>290</v>
      </c>
      <c r="H74" s="66"/>
    </row>
    <row r="75" spans="1:8" s="64" customFormat="1" ht="78" customHeight="1">
      <c r="A75" s="171" t="s">
        <v>406</v>
      </c>
      <c r="B75" s="168" t="s">
        <v>384</v>
      </c>
      <c r="C75" s="166" t="s">
        <v>290</v>
      </c>
      <c r="D75" s="10" t="s">
        <v>290</v>
      </c>
      <c r="E75" s="57" t="s">
        <v>290</v>
      </c>
      <c r="F75" s="57" t="s">
        <v>290</v>
      </c>
      <c r="G75" s="65" t="s">
        <v>290</v>
      </c>
      <c r="H75" s="66"/>
    </row>
    <row r="76" spans="1:8" s="64" customFormat="1" ht="78" customHeight="1">
      <c r="A76" s="171" t="s">
        <v>407</v>
      </c>
      <c r="B76" s="168" t="s">
        <v>384</v>
      </c>
      <c r="C76" s="166" t="s">
        <v>290</v>
      </c>
      <c r="D76" s="10" t="s">
        <v>290</v>
      </c>
      <c r="E76" s="57" t="s">
        <v>290</v>
      </c>
      <c r="F76" s="57" t="s">
        <v>290</v>
      </c>
      <c r="G76" s="65" t="s">
        <v>290</v>
      </c>
      <c r="H76" s="66"/>
    </row>
    <row r="77" spans="1:8" s="64" customFormat="1" ht="78" customHeight="1">
      <c r="A77" s="171" t="s">
        <v>408</v>
      </c>
      <c r="B77" s="168" t="s">
        <v>384</v>
      </c>
      <c r="C77" s="166" t="s">
        <v>290</v>
      </c>
      <c r="D77" s="10" t="s">
        <v>290</v>
      </c>
      <c r="E77" s="57" t="s">
        <v>290</v>
      </c>
      <c r="F77" s="57" t="s">
        <v>290</v>
      </c>
      <c r="G77" s="65" t="s">
        <v>290</v>
      </c>
      <c r="H77" s="66"/>
    </row>
    <row r="78" spans="1:8" s="64" customFormat="1" ht="78" customHeight="1">
      <c r="A78" s="171" t="s">
        <v>409</v>
      </c>
      <c r="B78" s="168" t="s">
        <v>384</v>
      </c>
      <c r="C78" s="166" t="s">
        <v>290</v>
      </c>
      <c r="D78" s="10" t="s">
        <v>290</v>
      </c>
      <c r="E78" s="57" t="s">
        <v>290</v>
      </c>
      <c r="F78" s="57" t="s">
        <v>290</v>
      </c>
      <c r="G78" s="65" t="s">
        <v>290</v>
      </c>
      <c r="H78" s="66"/>
    </row>
    <row r="79" spans="1:8" s="64" customFormat="1" ht="78" customHeight="1">
      <c r="A79" s="171" t="s">
        <v>410</v>
      </c>
      <c r="B79" s="168" t="s">
        <v>384</v>
      </c>
      <c r="C79" s="166" t="s">
        <v>290</v>
      </c>
      <c r="D79" s="10" t="s">
        <v>290</v>
      </c>
      <c r="E79" s="57" t="s">
        <v>290</v>
      </c>
      <c r="F79" s="57" t="s">
        <v>290</v>
      </c>
      <c r="G79" s="65" t="s">
        <v>290</v>
      </c>
      <c r="H79" s="66"/>
    </row>
    <row r="80" spans="1:8" s="64" customFormat="1" ht="78" customHeight="1">
      <c r="A80" s="171" t="s">
        <v>411</v>
      </c>
      <c r="B80" s="168" t="s">
        <v>384</v>
      </c>
      <c r="C80" s="166" t="s">
        <v>290</v>
      </c>
      <c r="D80" s="10" t="s">
        <v>290</v>
      </c>
      <c r="E80" s="57" t="s">
        <v>290</v>
      </c>
      <c r="F80" s="57" t="s">
        <v>290</v>
      </c>
      <c r="G80" s="65" t="s">
        <v>290</v>
      </c>
      <c r="H80" s="66"/>
    </row>
    <row r="81" spans="1:8" s="64" customFormat="1" ht="78" customHeight="1">
      <c r="A81" s="171" t="s">
        <v>412</v>
      </c>
      <c r="B81" s="168" t="s">
        <v>384</v>
      </c>
      <c r="C81" s="166" t="s">
        <v>290</v>
      </c>
      <c r="D81" s="10" t="s">
        <v>290</v>
      </c>
      <c r="E81" s="57" t="s">
        <v>290</v>
      </c>
      <c r="F81" s="57" t="s">
        <v>290</v>
      </c>
      <c r="G81" s="65" t="s">
        <v>290</v>
      </c>
      <c r="H81" s="66"/>
    </row>
    <row r="82" spans="1:8" s="64" customFormat="1" ht="78" customHeight="1">
      <c r="A82" s="171" t="s">
        <v>413</v>
      </c>
      <c r="B82" s="168" t="s">
        <v>384</v>
      </c>
      <c r="C82" s="166" t="s">
        <v>290</v>
      </c>
      <c r="D82" s="10" t="s">
        <v>290</v>
      </c>
      <c r="E82" s="57" t="s">
        <v>290</v>
      </c>
      <c r="F82" s="57" t="s">
        <v>290</v>
      </c>
      <c r="G82" s="65" t="s">
        <v>290</v>
      </c>
      <c r="H82" s="66"/>
    </row>
    <row r="83" spans="1:8" s="64" customFormat="1" ht="78" customHeight="1">
      <c r="A83" s="171" t="s">
        <v>387</v>
      </c>
      <c r="B83" s="168" t="s">
        <v>385</v>
      </c>
      <c r="C83" s="166" t="s">
        <v>290</v>
      </c>
      <c r="D83" s="10" t="s">
        <v>290</v>
      </c>
      <c r="E83" s="57" t="s">
        <v>290</v>
      </c>
      <c r="F83" s="57" t="s">
        <v>290</v>
      </c>
      <c r="G83" s="65" t="s">
        <v>290</v>
      </c>
      <c r="H83" s="66"/>
    </row>
    <row r="84" spans="1:8" s="64" customFormat="1" ht="78" customHeight="1">
      <c r="A84" s="171" t="s">
        <v>388</v>
      </c>
      <c r="B84" s="168" t="s">
        <v>385</v>
      </c>
      <c r="C84" s="166" t="s">
        <v>290</v>
      </c>
      <c r="D84" s="10" t="s">
        <v>290</v>
      </c>
      <c r="E84" s="57" t="s">
        <v>290</v>
      </c>
      <c r="F84" s="57" t="s">
        <v>290</v>
      </c>
      <c r="G84" s="65" t="s">
        <v>290</v>
      </c>
      <c r="H84" s="66"/>
    </row>
    <row r="85" spans="1:8" s="64" customFormat="1" ht="78" customHeight="1">
      <c r="A85" s="171" t="s">
        <v>389</v>
      </c>
      <c r="B85" s="168" t="s">
        <v>385</v>
      </c>
      <c r="C85" s="166" t="s">
        <v>307</v>
      </c>
      <c r="D85" s="10" t="s">
        <v>308</v>
      </c>
      <c r="E85" s="57" t="s">
        <v>309</v>
      </c>
      <c r="F85" s="57">
        <v>10000000</v>
      </c>
      <c r="G85" s="65">
        <v>45474</v>
      </c>
      <c r="H85" s="66"/>
    </row>
    <row r="86" spans="1:8" s="64" customFormat="1" ht="78" customHeight="1">
      <c r="A86" s="171" t="s">
        <v>390</v>
      </c>
      <c r="B86" s="168" t="s">
        <v>385</v>
      </c>
      <c r="C86" s="166" t="s">
        <v>290</v>
      </c>
      <c r="D86" s="10" t="s">
        <v>290</v>
      </c>
      <c r="E86" s="57" t="s">
        <v>290</v>
      </c>
      <c r="F86" s="57" t="s">
        <v>290</v>
      </c>
      <c r="G86" s="65" t="s">
        <v>290</v>
      </c>
      <c r="H86" s="66"/>
    </row>
    <row r="87" spans="1:8" s="64" customFormat="1" ht="78" customHeight="1">
      <c r="A87" s="171" t="s">
        <v>391</v>
      </c>
      <c r="B87" s="168" t="s">
        <v>385</v>
      </c>
      <c r="C87" s="166" t="s">
        <v>315</v>
      </c>
      <c r="D87" s="10" t="s">
        <v>308</v>
      </c>
      <c r="E87" s="57" t="s">
        <v>316</v>
      </c>
      <c r="F87" s="57">
        <v>10000000</v>
      </c>
      <c r="G87" s="65">
        <v>45473</v>
      </c>
      <c r="H87" s="66"/>
    </row>
    <row r="88" spans="1:8" s="64" customFormat="1" ht="78" customHeight="1">
      <c r="A88" s="171" t="s">
        <v>392</v>
      </c>
      <c r="B88" s="168" t="s">
        <v>385</v>
      </c>
      <c r="C88" s="166" t="s">
        <v>290</v>
      </c>
      <c r="D88" s="10" t="s">
        <v>290</v>
      </c>
      <c r="E88" s="57" t="s">
        <v>290</v>
      </c>
      <c r="F88" s="57" t="s">
        <v>290</v>
      </c>
      <c r="G88" s="65" t="s">
        <v>290</v>
      </c>
      <c r="H88" s="66"/>
    </row>
    <row r="89" spans="1:8" s="64" customFormat="1" ht="78" customHeight="1">
      <c r="A89" s="171" t="s">
        <v>393</v>
      </c>
      <c r="B89" s="168" t="s">
        <v>385</v>
      </c>
      <c r="C89" s="166" t="s">
        <v>290</v>
      </c>
      <c r="D89" s="10" t="s">
        <v>290</v>
      </c>
      <c r="E89" s="57" t="s">
        <v>290</v>
      </c>
      <c r="F89" s="57" t="s">
        <v>290</v>
      </c>
      <c r="G89" s="65" t="s">
        <v>290</v>
      </c>
      <c r="H89" s="66"/>
    </row>
    <row r="90" spans="1:8" s="64" customFormat="1" ht="78" customHeight="1">
      <c r="A90" s="171" t="s">
        <v>394</v>
      </c>
      <c r="B90" s="168" t="s">
        <v>385</v>
      </c>
      <c r="C90" s="166" t="s">
        <v>323</v>
      </c>
      <c r="D90" s="10" t="s">
        <v>302</v>
      </c>
      <c r="E90" s="57" t="s">
        <v>324</v>
      </c>
      <c r="F90" s="57">
        <v>3672500</v>
      </c>
      <c r="G90" s="65">
        <v>45443</v>
      </c>
      <c r="H90" s="66"/>
    </row>
    <row r="91" spans="1:8" s="64" customFormat="1" ht="78" customHeight="1">
      <c r="A91" s="171" t="s">
        <v>395</v>
      </c>
      <c r="B91" s="168" t="s">
        <v>385</v>
      </c>
      <c r="C91" s="166" t="s">
        <v>290</v>
      </c>
      <c r="D91" s="10" t="s">
        <v>290</v>
      </c>
      <c r="E91" s="57" t="s">
        <v>290</v>
      </c>
      <c r="F91" s="57" t="s">
        <v>290</v>
      </c>
      <c r="G91" s="65" t="s">
        <v>290</v>
      </c>
      <c r="H91" s="66"/>
    </row>
    <row r="92" spans="1:8" s="64" customFormat="1" ht="78" customHeight="1">
      <c r="A92" s="171" t="s">
        <v>396</v>
      </c>
      <c r="B92" s="168" t="s">
        <v>385</v>
      </c>
      <c r="C92" s="166" t="s">
        <v>290</v>
      </c>
      <c r="D92" s="10" t="s">
        <v>290</v>
      </c>
      <c r="E92" s="57" t="s">
        <v>290</v>
      </c>
      <c r="F92" s="57" t="s">
        <v>290</v>
      </c>
      <c r="G92" s="65" t="s">
        <v>290</v>
      </c>
      <c r="H92" s="66"/>
    </row>
    <row r="93" spans="1:8" s="64" customFormat="1" ht="78" customHeight="1">
      <c r="A93" s="171" t="s">
        <v>397</v>
      </c>
      <c r="B93" s="168" t="s">
        <v>385</v>
      </c>
      <c r="C93" s="166" t="s">
        <v>327</v>
      </c>
      <c r="D93" s="10" t="s">
        <v>328</v>
      </c>
      <c r="E93" s="57" t="s">
        <v>329</v>
      </c>
      <c r="F93" s="57">
        <f>5000000*3.67</f>
        <v>18350000</v>
      </c>
      <c r="G93" s="65">
        <v>45626</v>
      </c>
      <c r="H93" s="66"/>
    </row>
    <row r="94" spans="1:8" s="64" customFormat="1" ht="78" customHeight="1">
      <c r="A94" s="171" t="s">
        <v>398</v>
      </c>
      <c r="B94" s="168" t="s">
        <v>385</v>
      </c>
      <c r="C94" s="166" t="s">
        <v>290</v>
      </c>
      <c r="D94" s="10" t="s">
        <v>290</v>
      </c>
      <c r="E94" s="57" t="s">
        <v>290</v>
      </c>
      <c r="F94" s="57" t="s">
        <v>290</v>
      </c>
      <c r="G94" s="65" t="s">
        <v>290</v>
      </c>
      <c r="H94" s="66"/>
    </row>
    <row r="95" spans="1:8" s="64" customFormat="1" ht="78" customHeight="1">
      <c r="A95" s="171" t="s">
        <v>399</v>
      </c>
      <c r="B95" s="168" t="s">
        <v>385</v>
      </c>
      <c r="C95" s="166" t="s">
        <v>290</v>
      </c>
      <c r="D95" s="10" t="s">
        <v>290</v>
      </c>
      <c r="E95" s="57" t="s">
        <v>290</v>
      </c>
      <c r="F95" s="57" t="s">
        <v>290</v>
      </c>
      <c r="G95" s="65" t="s">
        <v>290</v>
      </c>
      <c r="H95" s="66"/>
    </row>
    <row r="96" spans="1:8" s="64" customFormat="1" ht="78" customHeight="1">
      <c r="A96" s="171" t="s">
        <v>400</v>
      </c>
      <c r="B96" s="168" t="s">
        <v>385</v>
      </c>
      <c r="C96" s="166" t="s">
        <v>290</v>
      </c>
      <c r="D96" s="10" t="s">
        <v>290</v>
      </c>
      <c r="E96" s="57" t="s">
        <v>290</v>
      </c>
      <c r="F96" s="57" t="s">
        <v>290</v>
      </c>
      <c r="G96" s="65" t="s">
        <v>290</v>
      </c>
      <c r="H96" s="66"/>
    </row>
    <row r="97" spans="1:8" s="64" customFormat="1" ht="78" customHeight="1">
      <c r="A97" s="171" t="s">
        <v>401</v>
      </c>
      <c r="B97" s="168" t="s">
        <v>385</v>
      </c>
      <c r="C97" s="166" t="s">
        <v>290</v>
      </c>
      <c r="D97" s="10" t="s">
        <v>290</v>
      </c>
      <c r="E97" s="57" t="s">
        <v>290</v>
      </c>
      <c r="F97" s="57" t="s">
        <v>290</v>
      </c>
      <c r="G97" s="65" t="s">
        <v>290</v>
      </c>
      <c r="H97" s="66"/>
    </row>
    <row r="98" spans="1:8" s="64" customFormat="1" ht="78" customHeight="1">
      <c r="A98" s="171" t="s">
        <v>402</v>
      </c>
      <c r="B98" s="168" t="s">
        <v>385</v>
      </c>
      <c r="C98" s="166" t="s">
        <v>290</v>
      </c>
      <c r="D98" s="10" t="s">
        <v>290</v>
      </c>
      <c r="E98" s="57" t="s">
        <v>290</v>
      </c>
      <c r="F98" s="57" t="s">
        <v>290</v>
      </c>
      <c r="G98" s="65" t="s">
        <v>290</v>
      </c>
      <c r="H98" s="66"/>
    </row>
    <row r="99" spans="1:8" s="64" customFormat="1" ht="78" customHeight="1">
      <c r="A99" s="171" t="s">
        <v>403</v>
      </c>
      <c r="B99" s="168" t="s">
        <v>385</v>
      </c>
      <c r="C99" s="166" t="s">
        <v>290</v>
      </c>
      <c r="D99" s="10" t="s">
        <v>290</v>
      </c>
      <c r="E99" s="57" t="s">
        <v>290</v>
      </c>
      <c r="F99" s="57" t="s">
        <v>290</v>
      </c>
      <c r="G99" s="65" t="s">
        <v>290</v>
      </c>
      <c r="H99" s="66"/>
    </row>
    <row r="100" spans="1:8" s="64" customFormat="1" ht="78" customHeight="1">
      <c r="A100" s="171" t="s">
        <v>404</v>
      </c>
      <c r="B100" s="168" t="s">
        <v>385</v>
      </c>
      <c r="C100" s="166" t="s">
        <v>290</v>
      </c>
      <c r="D100" s="10" t="s">
        <v>290</v>
      </c>
      <c r="E100" s="57" t="s">
        <v>290</v>
      </c>
      <c r="F100" s="57" t="s">
        <v>290</v>
      </c>
      <c r="G100" s="65" t="s">
        <v>290</v>
      </c>
      <c r="H100" s="66"/>
    </row>
    <row r="101" spans="1:8" s="64" customFormat="1" ht="78" customHeight="1">
      <c r="A101" s="171" t="s">
        <v>405</v>
      </c>
      <c r="B101" s="168" t="s">
        <v>385</v>
      </c>
      <c r="C101" s="166" t="s">
        <v>290</v>
      </c>
      <c r="D101" s="10" t="s">
        <v>290</v>
      </c>
      <c r="E101" s="57" t="s">
        <v>290</v>
      </c>
      <c r="F101" s="57" t="s">
        <v>290</v>
      </c>
      <c r="G101" s="65" t="s">
        <v>290</v>
      </c>
      <c r="H101" s="66"/>
    </row>
    <row r="102" spans="1:8" s="64" customFormat="1" ht="78" customHeight="1">
      <c r="A102" s="171" t="s">
        <v>406</v>
      </c>
      <c r="B102" s="168" t="s">
        <v>385</v>
      </c>
      <c r="C102" s="166" t="s">
        <v>327</v>
      </c>
      <c r="D102" s="10" t="s">
        <v>328</v>
      </c>
      <c r="E102" s="57" t="s">
        <v>329</v>
      </c>
      <c r="F102" s="57">
        <f>5000000*3.67</f>
        <v>18350000</v>
      </c>
      <c r="G102" s="65">
        <v>45626</v>
      </c>
      <c r="H102" s="66"/>
    </row>
    <row r="103" spans="1:8" s="64" customFormat="1" ht="78" customHeight="1">
      <c r="A103" s="171" t="s">
        <v>407</v>
      </c>
      <c r="B103" s="168" t="s">
        <v>385</v>
      </c>
      <c r="C103" s="166" t="s">
        <v>290</v>
      </c>
      <c r="D103" s="10" t="s">
        <v>290</v>
      </c>
      <c r="E103" s="57" t="s">
        <v>290</v>
      </c>
      <c r="F103" s="57" t="s">
        <v>290</v>
      </c>
      <c r="G103" s="65" t="s">
        <v>290</v>
      </c>
      <c r="H103" s="66"/>
    </row>
    <row r="104" spans="1:8" s="64" customFormat="1" ht="78" customHeight="1">
      <c r="A104" s="171" t="s">
        <v>408</v>
      </c>
      <c r="B104" s="168" t="s">
        <v>385</v>
      </c>
      <c r="C104" s="166" t="s">
        <v>290</v>
      </c>
      <c r="D104" s="10" t="s">
        <v>290</v>
      </c>
      <c r="E104" s="57" t="s">
        <v>290</v>
      </c>
      <c r="F104" s="57" t="s">
        <v>290</v>
      </c>
      <c r="G104" s="65" t="s">
        <v>290</v>
      </c>
      <c r="H104" s="66"/>
    </row>
    <row r="105" spans="1:8" s="64" customFormat="1" ht="78" customHeight="1">
      <c r="A105" s="171" t="s">
        <v>409</v>
      </c>
      <c r="B105" s="168" t="s">
        <v>385</v>
      </c>
      <c r="C105" s="166" t="s">
        <v>290</v>
      </c>
      <c r="D105" s="10" t="s">
        <v>290</v>
      </c>
      <c r="E105" s="57" t="s">
        <v>290</v>
      </c>
      <c r="F105" s="57" t="s">
        <v>290</v>
      </c>
      <c r="G105" s="65" t="s">
        <v>290</v>
      </c>
      <c r="H105" s="66"/>
    </row>
    <row r="106" spans="1:8" s="64" customFormat="1" ht="78" customHeight="1">
      <c r="A106" s="171" t="s">
        <v>410</v>
      </c>
      <c r="B106" s="168" t="s">
        <v>385</v>
      </c>
      <c r="C106" s="166" t="s">
        <v>290</v>
      </c>
      <c r="D106" s="10" t="s">
        <v>290</v>
      </c>
      <c r="E106" s="57" t="s">
        <v>290</v>
      </c>
      <c r="F106" s="57" t="s">
        <v>290</v>
      </c>
      <c r="G106" s="65" t="s">
        <v>290</v>
      </c>
      <c r="H106" s="66"/>
    </row>
    <row r="107" spans="1:8" s="64" customFormat="1" ht="78" customHeight="1">
      <c r="A107" s="171" t="s">
        <v>411</v>
      </c>
      <c r="B107" s="168" t="s">
        <v>385</v>
      </c>
      <c r="C107" s="166" t="s">
        <v>290</v>
      </c>
      <c r="D107" s="10" t="s">
        <v>290</v>
      </c>
      <c r="E107" s="57" t="s">
        <v>290</v>
      </c>
      <c r="F107" s="57" t="s">
        <v>290</v>
      </c>
      <c r="G107" s="65" t="s">
        <v>290</v>
      </c>
      <c r="H107" s="66"/>
    </row>
    <row r="108" spans="1:8" s="64" customFormat="1" ht="78" customHeight="1">
      <c r="A108" s="171" t="s">
        <v>412</v>
      </c>
      <c r="B108" s="168" t="s">
        <v>385</v>
      </c>
      <c r="C108" s="166" t="s">
        <v>290</v>
      </c>
      <c r="D108" s="10" t="s">
        <v>290</v>
      </c>
      <c r="E108" s="57" t="s">
        <v>290</v>
      </c>
      <c r="F108" s="57" t="s">
        <v>290</v>
      </c>
      <c r="G108" s="65" t="s">
        <v>290</v>
      </c>
      <c r="H108" s="66"/>
    </row>
    <row r="109" spans="1:8" s="64" customFormat="1" ht="78" customHeight="1">
      <c r="A109" s="171" t="s">
        <v>413</v>
      </c>
      <c r="B109" s="168" t="s">
        <v>385</v>
      </c>
      <c r="C109" s="166" t="s">
        <v>290</v>
      </c>
      <c r="D109" s="10" t="s">
        <v>290</v>
      </c>
      <c r="E109" s="57" t="s">
        <v>290</v>
      </c>
      <c r="F109" s="57" t="s">
        <v>290</v>
      </c>
      <c r="G109" s="65" t="s">
        <v>290</v>
      </c>
      <c r="H109" s="66"/>
    </row>
  </sheetData>
  <pageMargins left="0.7" right="0.7" top="0.75" bottom="0.75" header="0.3" footer="0.3"/>
  <pageSetup paperSize="9" orientation="portrait" r:id="rId1"/>
  <headerFooter>
    <oddHeader>&amp;L&amp;"Calibri"&amp;10&amp;K000000 Classification: Internal&amp;1#_x000D_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9BA-81E2-48A5-B81E-80F27C950ECA}">
  <sheetPr codeName="Sheet1"/>
  <dimension ref="A1:BM29"/>
  <sheetViews>
    <sheetView zoomScale="70" zoomScaleNormal="70" workbookViewId="0">
      <pane ySplit="1" topLeftCell="A2" activePane="bottomLeft" state="frozen"/>
      <selection activeCell="A6" sqref="A6"/>
      <selection pane="bottomLeft" activeCell="E6" sqref="E6"/>
    </sheetView>
  </sheetViews>
  <sheetFormatPr defaultColWidth="10.140625" defaultRowHeight="14.25"/>
  <cols>
    <col min="1" max="1" width="9.42578125" style="116" customWidth="1"/>
    <col min="2" max="2" width="22.7109375" style="116" customWidth="1"/>
    <col min="3" max="3" width="9.42578125" style="117" customWidth="1"/>
    <col min="4" max="6" width="24.85546875" style="118" customWidth="1"/>
    <col min="7" max="7" width="24.85546875" style="119" customWidth="1"/>
    <col min="8" max="8" width="18.5703125" style="120" customWidth="1"/>
    <col min="9" max="9" width="46.7109375" style="121" customWidth="1"/>
    <col min="10" max="13" width="17.140625" style="122" customWidth="1"/>
    <col min="14" max="14" width="21.42578125" style="119" customWidth="1"/>
    <col min="15" max="15" width="23" style="123" customWidth="1"/>
    <col min="16" max="17" width="21.7109375" style="18" customWidth="1"/>
    <col min="18" max="18" width="22.85546875" style="18" customWidth="1"/>
    <col min="19" max="19" width="19.42578125" style="124" customWidth="1"/>
    <col min="20" max="21" width="22.85546875" style="18" customWidth="1"/>
    <col min="22" max="22" width="29.140625" style="119" customWidth="1"/>
    <col min="23" max="23" width="16.28515625" style="125" customWidth="1"/>
    <col min="24" max="24" width="17" style="122" customWidth="1"/>
    <col min="25" max="25" width="16.140625" style="119" customWidth="1"/>
    <col min="26" max="26" width="17" style="122" customWidth="1"/>
    <col min="27" max="27" width="16.140625" style="119" customWidth="1"/>
    <col min="28" max="29" width="21.7109375" style="19" customWidth="1"/>
    <col min="30" max="30" width="19.85546875" style="119" customWidth="1"/>
    <col min="31" max="31" width="36.85546875" style="119" customWidth="1"/>
    <col min="32" max="32" width="29.85546875" style="120" customWidth="1"/>
    <col min="33" max="33" width="21.7109375" style="126" customWidth="1"/>
    <col min="34" max="34" width="17" style="127" customWidth="1"/>
    <col min="35" max="35" width="19.85546875" style="119" customWidth="1"/>
    <col min="36" max="36" width="36.85546875" style="119" customWidth="1"/>
    <col min="37" max="37" width="27" style="120" customWidth="1"/>
    <col min="38" max="38" width="21.7109375" style="126" customWidth="1"/>
    <col min="39" max="39" width="17" style="127" customWidth="1"/>
    <col min="40" max="40" width="19.85546875" style="119" customWidth="1"/>
    <col min="41" max="41" width="36.85546875" style="119" customWidth="1"/>
    <col min="42" max="42" width="27" style="120" customWidth="1"/>
    <col min="43" max="43" width="21.7109375" style="126" customWidth="1"/>
    <col min="44" max="44" width="17" style="127" customWidth="1"/>
    <col min="45" max="46" width="36.85546875" style="19" customWidth="1"/>
    <col min="47" max="47" width="27" style="126" customWidth="1"/>
    <col min="48" max="48" width="21.7109375" style="128" customWidth="1"/>
    <col min="49" max="49" width="17" style="129" customWidth="1"/>
    <col min="50" max="50" width="36.85546875" style="126" customWidth="1"/>
    <col min="51" max="51" width="36.85546875" style="19" customWidth="1"/>
    <col min="52" max="52" width="27" style="126" customWidth="1"/>
    <col min="53" max="53" width="21.7109375" style="128" customWidth="1"/>
    <col min="54" max="54" width="17" style="129" customWidth="1"/>
    <col min="55" max="55" width="36.85546875" style="126" customWidth="1"/>
    <col min="56" max="56" width="36.28515625" style="19" customWidth="1"/>
    <col min="57" max="57" width="27" style="126" customWidth="1"/>
    <col min="58" max="58" width="21.7109375" style="128" customWidth="1"/>
    <col min="59" max="59" width="17" style="129" customWidth="1"/>
    <col min="60" max="61" width="36.85546875" style="19" customWidth="1"/>
    <col min="62" max="62" width="27" style="126" customWidth="1"/>
    <col min="63" max="63" width="21.7109375" style="128" customWidth="1"/>
    <col min="64" max="64" width="17" style="129" customWidth="1"/>
    <col min="65" max="16384" width="10.140625" style="116"/>
  </cols>
  <sheetData>
    <row r="1" spans="1:65" s="39" customFormat="1" ht="44.25" customHeight="1">
      <c r="A1" s="20" t="s">
        <v>246</v>
      </c>
      <c r="B1" s="21" t="s">
        <v>247</v>
      </c>
      <c r="C1" s="22" t="s">
        <v>248</v>
      </c>
      <c r="D1" s="22" t="s">
        <v>249</v>
      </c>
      <c r="E1" s="22" t="s">
        <v>250</v>
      </c>
      <c r="F1" s="22" t="s">
        <v>251</v>
      </c>
      <c r="G1" s="21" t="s">
        <v>252</v>
      </c>
      <c r="H1" s="23" t="s">
        <v>253</v>
      </c>
      <c r="I1" s="23" t="s">
        <v>254</v>
      </c>
      <c r="J1" s="24" t="s">
        <v>255</v>
      </c>
      <c r="K1" s="24" t="s">
        <v>256</v>
      </c>
      <c r="L1" s="24" t="s">
        <v>257</v>
      </c>
      <c r="M1" s="24" t="s">
        <v>258</v>
      </c>
      <c r="N1" s="25" t="s">
        <v>259</v>
      </c>
      <c r="O1" s="26" t="s">
        <v>260</v>
      </c>
      <c r="P1" s="27" t="s">
        <v>261</v>
      </c>
      <c r="Q1" s="5" t="s">
        <v>262</v>
      </c>
      <c r="R1" s="5" t="s">
        <v>263</v>
      </c>
      <c r="S1" s="5" t="s">
        <v>264</v>
      </c>
      <c r="T1" s="5" t="s">
        <v>265</v>
      </c>
      <c r="U1" s="6" t="s">
        <v>266</v>
      </c>
      <c r="V1" s="28" t="s">
        <v>267</v>
      </c>
      <c r="W1" s="29" t="s">
        <v>268</v>
      </c>
      <c r="X1" s="24" t="s">
        <v>269</v>
      </c>
      <c r="Y1" s="21" t="s">
        <v>270</v>
      </c>
      <c r="Z1" s="24" t="s">
        <v>271</v>
      </c>
      <c r="AA1" s="21" t="s">
        <v>260</v>
      </c>
      <c r="AB1" s="7" t="s">
        <v>272</v>
      </c>
      <c r="AC1" s="7" t="s">
        <v>273</v>
      </c>
      <c r="AD1" s="30" t="s">
        <v>274</v>
      </c>
      <c r="AE1" s="31" t="s">
        <v>275</v>
      </c>
      <c r="AF1" s="31" t="s">
        <v>276</v>
      </c>
      <c r="AG1" s="32" t="s">
        <v>277</v>
      </c>
      <c r="AH1" s="33" t="s">
        <v>278</v>
      </c>
      <c r="AI1" s="30" t="s">
        <v>274</v>
      </c>
      <c r="AJ1" s="31" t="s">
        <v>275</v>
      </c>
      <c r="AK1" s="31" t="s">
        <v>276</v>
      </c>
      <c r="AL1" s="32" t="s">
        <v>277</v>
      </c>
      <c r="AM1" s="33" t="s">
        <v>278</v>
      </c>
      <c r="AN1" s="30" t="s">
        <v>274</v>
      </c>
      <c r="AO1" s="31" t="s">
        <v>275</v>
      </c>
      <c r="AP1" s="31" t="s">
        <v>276</v>
      </c>
      <c r="AQ1" s="32" t="s">
        <v>277</v>
      </c>
      <c r="AR1" s="33" t="s">
        <v>278</v>
      </c>
      <c r="AS1" s="34" t="s">
        <v>279</v>
      </c>
      <c r="AT1" s="32" t="s">
        <v>280</v>
      </c>
      <c r="AU1" s="35" t="s">
        <v>276</v>
      </c>
      <c r="AV1" s="32" t="s">
        <v>277</v>
      </c>
      <c r="AW1" s="36" t="s">
        <v>278</v>
      </c>
      <c r="AX1" s="37" t="s">
        <v>279</v>
      </c>
      <c r="AY1" s="35" t="s">
        <v>280</v>
      </c>
      <c r="AZ1" s="35" t="s">
        <v>276</v>
      </c>
      <c r="BA1" s="32" t="s">
        <v>277</v>
      </c>
      <c r="BB1" s="38" t="s">
        <v>278</v>
      </c>
      <c r="BC1" s="37" t="s">
        <v>279</v>
      </c>
      <c r="BD1" s="35" t="s">
        <v>280</v>
      </c>
      <c r="BE1" s="35" t="s">
        <v>276</v>
      </c>
      <c r="BF1" s="32" t="s">
        <v>277</v>
      </c>
      <c r="BG1" s="38" t="s">
        <v>278</v>
      </c>
      <c r="BH1" s="37" t="s">
        <v>279</v>
      </c>
      <c r="BI1" s="35" t="s">
        <v>280</v>
      </c>
      <c r="BJ1" s="35" t="s">
        <v>276</v>
      </c>
      <c r="BK1" s="32" t="s">
        <v>277</v>
      </c>
      <c r="BL1" s="38" t="s">
        <v>278</v>
      </c>
    </row>
    <row r="2" spans="1:65" s="64" customFormat="1" ht="78" customHeight="1">
      <c r="A2" s="40">
        <v>1</v>
      </c>
      <c r="B2" s="41" t="s">
        <v>81</v>
      </c>
      <c r="C2" s="42">
        <v>1</v>
      </c>
      <c r="D2" s="43" t="s">
        <v>281</v>
      </c>
      <c r="E2" s="43" t="s">
        <v>281</v>
      </c>
      <c r="F2" s="43" t="s">
        <v>282</v>
      </c>
      <c r="G2" s="44" t="s">
        <v>283</v>
      </c>
      <c r="H2" s="45" t="s">
        <v>2</v>
      </c>
      <c r="I2" s="46" t="s">
        <v>29</v>
      </c>
      <c r="J2" s="47">
        <v>44370</v>
      </c>
      <c r="K2" s="47">
        <v>44378</v>
      </c>
      <c r="L2" s="47">
        <v>45473</v>
      </c>
      <c r="M2" s="47">
        <f>IF(L2="","",L2)</f>
        <v>45473</v>
      </c>
      <c r="N2" s="48" t="s">
        <v>284</v>
      </c>
      <c r="O2" s="49" t="s">
        <v>53</v>
      </c>
      <c r="P2" s="50">
        <v>3081439</v>
      </c>
      <c r="Q2" s="51">
        <v>0</v>
      </c>
      <c r="R2" s="8">
        <f t="shared" ref="R2:R19" si="0">SUM(P2:Q2)</f>
        <v>3081439</v>
      </c>
      <c r="S2" s="52" t="s">
        <v>285</v>
      </c>
      <c r="T2" s="8">
        <f t="shared" ref="T2:T28" si="1">IF(R2="","",IF(S2="YES",R2*5%,0))</f>
        <v>154071.95000000001</v>
      </c>
      <c r="U2" s="9">
        <f t="shared" ref="U2:U28" si="2">R2+T2</f>
        <v>3235510.95</v>
      </c>
      <c r="V2" s="53" t="s">
        <v>57</v>
      </c>
      <c r="W2" s="54">
        <f>IFERROR(VLOOKUP(MAX('[1]DMS 147714'!A:A), '[1]DMS 147714'!A:I, 1, FALSE),0)</f>
        <v>26</v>
      </c>
      <c r="X2" s="47">
        <f>IFERROR(IF(W2=0,"N/A",VLOOKUP(MAX('[1]DMS 147714'!A:A), '[1]DMS 147714'!A:I, 2, FALSE)),"N/A")</f>
        <v>45510</v>
      </c>
      <c r="Y2" s="44" t="str">
        <f>IFERROR(IF(W2=0,"N/A",VLOOKUP(MAX('[1]DMS 147714'!A:A), '[1]DMS 147714'!A:I, 3, FALSE)),"N/A")</f>
        <v>INTERIM</v>
      </c>
      <c r="Z2" s="47">
        <f>IFERROR(IF(W2=0,"N/A",VLOOKUP(MAX('[1]DMS 147714'!A:A), '[1]DMS 147714'!A:I, 4, FALSE)),"N/A")</f>
        <v>45559</v>
      </c>
      <c r="AA2" s="44" t="str">
        <f>IFERROR(IF(W2=0,"N/A",VLOOKUP(MAX('[1]DMS 147714'!A:A), '[1]DMS 147714'!A:I, 5, FALSE)),"N/A")</f>
        <v>CERTIFIED</v>
      </c>
      <c r="AB2" s="10">
        <f>IFERROR(VLOOKUP(MAX('[1]DMS 147714'!A:A), '[1]DMS 147714'!A:I, 6, FALSE),"N/A")</f>
        <v>28687</v>
      </c>
      <c r="AC2" s="10">
        <f>IFERROR(VLOOKUP(MAX('[1]DMS 147714'!A:A), '[1]DMS 147714'!A:I, 7, FALSE),"N/A")</f>
        <v>30121.35</v>
      </c>
      <c r="AD2" s="55" t="s">
        <v>286</v>
      </c>
      <c r="AE2" s="44" t="s">
        <v>287</v>
      </c>
      <c r="AF2" s="56" t="s">
        <v>288</v>
      </c>
      <c r="AG2" s="57">
        <v>154071.95000000001</v>
      </c>
      <c r="AH2" s="58" t="s">
        <v>289</v>
      </c>
      <c r="AI2" s="55" t="s">
        <v>290</v>
      </c>
      <c r="AJ2" s="44" t="s">
        <v>290</v>
      </c>
      <c r="AK2" s="56" t="s">
        <v>290</v>
      </c>
      <c r="AL2" s="57" t="s">
        <v>290</v>
      </c>
      <c r="AM2" s="58" t="s">
        <v>290</v>
      </c>
      <c r="AN2" s="55" t="s">
        <v>290</v>
      </c>
      <c r="AO2" s="44" t="s">
        <v>290</v>
      </c>
      <c r="AP2" s="56" t="s">
        <v>290</v>
      </c>
      <c r="AQ2" s="57" t="s">
        <v>290</v>
      </c>
      <c r="AR2" s="58" t="s">
        <v>290</v>
      </c>
      <c r="AS2" s="59" t="s">
        <v>290</v>
      </c>
      <c r="AT2" s="10" t="s">
        <v>290</v>
      </c>
      <c r="AU2" s="57" t="s">
        <v>290</v>
      </c>
      <c r="AV2" s="60" t="s">
        <v>290</v>
      </c>
      <c r="AW2" s="61" t="s">
        <v>290</v>
      </c>
      <c r="AX2" s="62" t="s">
        <v>290</v>
      </c>
      <c r="AY2" s="10" t="s">
        <v>290</v>
      </c>
      <c r="AZ2" s="57" t="s">
        <v>290</v>
      </c>
      <c r="BA2" s="60" t="s">
        <v>290</v>
      </c>
      <c r="BB2" s="61" t="s">
        <v>290</v>
      </c>
      <c r="BC2" s="62" t="s">
        <v>290</v>
      </c>
      <c r="BD2" s="10" t="s">
        <v>290</v>
      </c>
      <c r="BE2" s="57" t="s">
        <v>290</v>
      </c>
      <c r="BF2" s="63" t="s">
        <v>290</v>
      </c>
      <c r="BG2" s="61" t="s">
        <v>290</v>
      </c>
      <c r="BH2" s="59" t="s">
        <v>290</v>
      </c>
      <c r="BI2" s="10" t="s">
        <v>290</v>
      </c>
      <c r="BJ2" s="57" t="s">
        <v>290</v>
      </c>
      <c r="BK2" s="63" t="s">
        <v>290</v>
      </c>
      <c r="BL2" s="61" t="s">
        <v>290</v>
      </c>
    </row>
    <row r="3" spans="1:65" s="64" customFormat="1" ht="78" customHeight="1">
      <c r="A3" s="40">
        <f>A2+1</f>
        <v>2</v>
      </c>
      <c r="B3" s="41" t="s">
        <v>82</v>
      </c>
      <c r="C3" s="42">
        <v>1</v>
      </c>
      <c r="D3" s="43" t="s">
        <v>281</v>
      </c>
      <c r="E3" s="43" t="s">
        <v>291</v>
      </c>
      <c r="F3" s="43" t="s">
        <v>292</v>
      </c>
      <c r="G3" s="44" t="s">
        <v>293</v>
      </c>
      <c r="H3" s="45" t="s">
        <v>3</v>
      </c>
      <c r="I3" s="46" t="s">
        <v>30</v>
      </c>
      <c r="J3" s="47">
        <v>44810</v>
      </c>
      <c r="K3" s="47">
        <v>44819</v>
      </c>
      <c r="L3" s="47">
        <v>45198</v>
      </c>
      <c r="M3" s="47">
        <v>45291</v>
      </c>
      <c r="N3" s="48" t="s">
        <v>284</v>
      </c>
      <c r="O3" s="49" t="s">
        <v>294</v>
      </c>
      <c r="P3" s="50">
        <v>116726996.19</v>
      </c>
      <c r="Q3" s="8">
        <v>119284.72</v>
      </c>
      <c r="R3" s="8">
        <f t="shared" si="0"/>
        <v>116846280.91</v>
      </c>
      <c r="S3" s="52" t="s">
        <v>285</v>
      </c>
      <c r="T3" s="8">
        <f t="shared" si="1"/>
        <v>5842314.0455</v>
      </c>
      <c r="U3" s="9">
        <f t="shared" si="2"/>
        <v>122688594.95549999</v>
      </c>
      <c r="V3" s="53" t="s">
        <v>57</v>
      </c>
      <c r="W3" s="54">
        <f>IFERROR(VLOOKUP(MAX('[1]DMS 147906'!A:A), '[1]DMS 147906'!A:I, 1, FALSE),0)</f>
        <v>12</v>
      </c>
      <c r="X3" s="47">
        <f>IFERROR(IF(W3=0,"N/A",VLOOKUP(MAX('[1]DMS 147906'!A:A), '[1]DMS 147906'!A:I, 2, FALSE)),"N/A")</f>
        <v>45756</v>
      </c>
      <c r="Y3" s="44" t="str">
        <f>IFERROR(IF(W3=0,"N/A",VLOOKUP(MAX('[1]DMS 147906'!A:A), '[1]DMS 147906'!A:I, 3, FALSE)),"N/A")</f>
        <v>FINAL</v>
      </c>
      <c r="Z3" s="47">
        <f>IFERROR(IF(W3=0,"N/A",VLOOKUP(MAX('[1]DMS 147906'!A:A), '[1]DMS 147906'!A:I, 4, FALSE)),"N/A")</f>
        <v>45779</v>
      </c>
      <c r="AA3" s="44" t="str">
        <f>IFERROR(IF(W3=0,"N/A",VLOOKUP(MAX('[1]DMS 147906'!A:A), '[1]DMS 147906'!A:I, 5, FALSE)),"N/A")</f>
        <v>CERTIFIED</v>
      </c>
      <c r="AB3" s="10">
        <f>IFERROR(VLOOKUP(MAX('[1]DMS 147906'!A:A), '[1]DMS 147906'!A:I, 6, FALSE),"N/A")</f>
        <v>2444987.13</v>
      </c>
      <c r="AC3" s="10">
        <f>IFERROR(VLOOKUP(MAX('[1]DMS 147906'!A:A), '[1]DMS 147906'!A:I, 7, FALSE),"N/A")</f>
        <v>2567236.4864999996</v>
      </c>
      <c r="AD3" s="55" t="s">
        <v>295</v>
      </c>
      <c r="AE3" s="44" t="s">
        <v>296</v>
      </c>
      <c r="AF3" s="56" t="s">
        <v>297</v>
      </c>
      <c r="AG3" s="57">
        <v>11672699.619999999</v>
      </c>
      <c r="AH3" s="58" t="s">
        <v>298</v>
      </c>
      <c r="AI3" s="55" t="s">
        <v>295</v>
      </c>
      <c r="AJ3" s="44" t="s">
        <v>296</v>
      </c>
      <c r="AK3" s="56" t="s">
        <v>299</v>
      </c>
      <c r="AL3" s="57">
        <v>8151662.8799999999</v>
      </c>
      <c r="AM3" s="58" t="s">
        <v>300</v>
      </c>
      <c r="AN3" s="55" t="s">
        <v>295</v>
      </c>
      <c r="AO3" s="44" t="s">
        <v>296</v>
      </c>
      <c r="AP3" s="56" t="s">
        <v>299</v>
      </c>
      <c r="AQ3" s="57">
        <v>8151662.8799999999</v>
      </c>
      <c r="AR3" s="58" t="s">
        <v>300</v>
      </c>
      <c r="AS3" s="59" t="s">
        <v>301</v>
      </c>
      <c r="AT3" s="10" t="s">
        <v>302</v>
      </c>
      <c r="AU3" s="57" t="s">
        <v>303</v>
      </c>
      <c r="AV3" s="60">
        <v>124000000</v>
      </c>
      <c r="AW3" s="65">
        <v>45291</v>
      </c>
      <c r="AX3" s="62" t="s">
        <v>290</v>
      </c>
      <c r="AY3" s="10" t="s">
        <v>290</v>
      </c>
      <c r="AZ3" s="57" t="s">
        <v>290</v>
      </c>
      <c r="BA3" s="60" t="s">
        <v>290</v>
      </c>
      <c r="BB3" s="61" t="s">
        <v>290</v>
      </c>
      <c r="BC3" s="62" t="s">
        <v>290</v>
      </c>
      <c r="BD3" s="10" t="s">
        <v>290</v>
      </c>
      <c r="BE3" s="57" t="s">
        <v>290</v>
      </c>
      <c r="BF3" s="63" t="s">
        <v>290</v>
      </c>
      <c r="BG3" s="61" t="s">
        <v>290</v>
      </c>
      <c r="BH3" s="59" t="s">
        <v>290</v>
      </c>
      <c r="BI3" s="10" t="s">
        <v>290</v>
      </c>
      <c r="BJ3" s="57" t="s">
        <v>290</v>
      </c>
      <c r="BK3" s="63" t="s">
        <v>290</v>
      </c>
      <c r="BL3" s="61" t="s">
        <v>290</v>
      </c>
      <c r="BM3" s="66"/>
    </row>
    <row r="4" spans="1:65" s="64" customFormat="1" ht="78" customHeight="1">
      <c r="A4" s="40">
        <f t="shared" ref="A4:A28" si="3">A3+1</f>
        <v>3</v>
      </c>
      <c r="B4" s="41" t="s">
        <v>82</v>
      </c>
      <c r="C4" s="42">
        <f>IF(ISBLANK(B4),0,_xlfn.MAXIFS($C$2:C3,$B$2:B3,B4)+1)</f>
        <v>2</v>
      </c>
      <c r="D4" s="43" t="s">
        <v>281</v>
      </c>
      <c r="E4" s="43" t="s">
        <v>291</v>
      </c>
      <c r="F4" s="43" t="s">
        <v>292</v>
      </c>
      <c r="G4" s="44" t="s">
        <v>304</v>
      </c>
      <c r="H4" s="45" t="s">
        <v>4</v>
      </c>
      <c r="I4" s="46" t="s">
        <v>31</v>
      </c>
      <c r="J4" s="47">
        <v>44851</v>
      </c>
      <c r="K4" s="47">
        <v>45550</v>
      </c>
      <c r="L4" s="47">
        <v>45228</v>
      </c>
      <c r="M4" s="47">
        <v>45291</v>
      </c>
      <c r="N4" s="48" t="s">
        <v>305</v>
      </c>
      <c r="O4" s="49" t="s">
        <v>53</v>
      </c>
      <c r="P4" s="50">
        <v>2026426</v>
      </c>
      <c r="Q4" s="51">
        <v>0</v>
      </c>
      <c r="R4" s="8">
        <f t="shared" si="0"/>
        <v>2026426</v>
      </c>
      <c r="S4" s="52" t="s">
        <v>285</v>
      </c>
      <c r="T4" s="8">
        <f t="shared" si="1"/>
        <v>101321.3</v>
      </c>
      <c r="U4" s="9">
        <f t="shared" si="2"/>
        <v>2127747.2999999998</v>
      </c>
      <c r="V4" s="53" t="s">
        <v>306</v>
      </c>
      <c r="W4" s="54">
        <f>IFERROR(VLOOKUP(MAX('[1]DMS 148942'!A:A), '[1]DMS 148942'!A:I, 1, FALSE),0)</f>
        <v>12</v>
      </c>
      <c r="X4" s="47">
        <f>IFERROR(IF(W4=0,"N/A",VLOOKUP(MAX('[1]DMS 148942'!A:A), '[1]DMS 148942'!A:I, 2, FALSE)),"N/A")</f>
        <v>45758</v>
      </c>
      <c r="Y4" s="44" t="str">
        <f>IFERROR(IF(W4=0,"N/A",VLOOKUP(MAX('[1]DMS 148942'!A:A), '[1]DMS 148942'!A:I, 3, FALSE)),"N/A")</f>
        <v>INTERIM</v>
      </c>
      <c r="Z4" s="47">
        <f>IFERROR(IF(W4=0,"N/A",VLOOKUP(MAX('[1]DMS 148942'!A:A), '[1]DMS 148942'!A:I, 4, FALSE)),"N/A")</f>
        <v>45788</v>
      </c>
      <c r="AA4" s="44" t="str">
        <f>IFERROR(IF(W4=0,"N/A",VLOOKUP(MAX('[1]DMS 148942'!A:A), '[1]DMS 148942'!A:I, 5, FALSE)),"N/A")</f>
        <v>CERTIFIED</v>
      </c>
      <c r="AB4" s="10">
        <f>IFERROR(VLOOKUP(MAX('[1]DMS 148942'!A:A), '[1]DMS 148942'!A:I, 6, FALSE),"N/A")</f>
        <v>96115.38</v>
      </c>
      <c r="AC4" s="10">
        <f>IFERROR(VLOOKUP(MAX('[1]DMS 148942'!A:A), '[1]DMS 148942'!A:I, 7, FALSE),"N/A")</f>
        <v>100921.149</v>
      </c>
      <c r="AD4" s="55" t="s">
        <v>290</v>
      </c>
      <c r="AE4" s="44" t="s">
        <v>290</v>
      </c>
      <c r="AF4" s="56" t="s">
        <v>290</v>
      </c>
      <c r="AG4" s="57" t="s">
        <v>290</v>
      </c>
      <c r="AH4" s="58" t="s">
        <v>290</v>
      </c>
      <c r="AI4" s="55" t="s">
        <v>290</v>
      </c>
      <c r="AJ4" s="44" t="s">
        <v>290</v>
      </c>
      <c r="AK4" s="56" t="s">
        <v>290</v>
      </c>
      <c r="AL4" s="57" t="s">
        <v>290</v>
      </c>
      <c r="AM4" s="58" t="s">
        <v>290</v>
      </c>
      <c r="AN4" s="55" t="s">
        <v>290</v>
      </c>
      <c r="AO4" s="44" t="s">
        <v>290</v>
      </c>
      <c r="AP4" s="56" t="s">
        <v>290</v>
      </c>
      <c r="AQ4" s="57" t="s">
        <v>290</v>
      </c>
      <c r="AR4" s="58" t="s">
        <v>290</v>
      </c>
      <c r="AS4" s="59" t="s">
        <v>290</v>
      </c>
      <c r="AT4" s="10" t="s">
        <v>290</v>
      </c>
      <c r="AU4" s="57" t="s">
        <v>290</v>
      </c>
      <c r="AV4" s="60" t="s">
        <v>290</v>
      </c>
      <c r="AW4" s="61" t="s">
        <v>290</v>
      </c>
      <c r="AX4" s="62" t="s">
        <v>290</v>
      </c>
      <c r="AY4" s="10" t="s">
        <v>290</v>
      </c>
      <c r="AZ4" s="57" t="s">
        <v>290</v>
      </c>
      <c r="BA4" s="60" t="s">
        <v>290</v>
      </c>
      <c r="BB4" s="61" t="s">
        <v>290</v>
      </c>
      <c r="BC4" s="62" t="s">
        <v>290</v>
      </c>
      <c r="BD4" s="10" t="s">
        <v>290</v>
      </c>
      <c r="BE4" s="57" t="s">
        <v>290</v>
      </c>
      <c r="BF4" s="63" t="s">
        <v>290</v>
      </c>
      <c r="BG4" s="61" t="s">
        <v>290</v>
      </c>
      <c r="BH4" s="10" t="s">
        <v>307</v>
      </c>
      <c r="BI4" s="10" t="s">
        <v>308</v>
      </c>
      <c r="BJ4" s="57" t="s">
        <v>309</v>
      </c>
      <c r="BK4" s="63">
        <v>10000000</v>
      </c>
      <c r="BL4" s="61">
        <v>45474</v>
      </c>
      <c r="BM4" s="66"/>
    </row>
    <row r="5" spans="1:65" s="64" customFormat="1" ht="78" customHeight="1">
      <c r="A5" s="40">
        <f t="shared" si="3"/>
        <v>4</v>
      </c>
      <c r="B5" s="41" t="s">
        <v>81</v>
      </c>
      <c r="C5" s="42">
        <f>IF(ISBLANK(B5),0,_xlfn.MAXIFS($C$2:C4,$B$2:B4,B5)+1)</f>
        <v>2</v>
      </c>
      <c r="D5" s="43" t="s">
        <v>281</v>
      </c>
      <c r="E5" s="43" t="s">
        <v>310</v>
      </c>
      <c r="F5" s="43" t="s">
        <v>311</v>
      </c>
      <c r="G5" s="44" t="s">
        <v>312</v>
      </c>
      <c r="H5" s="45" t="s">
        <v>5</v>
      </c>
      <c r="I5" s="46" t="s">
        <v>32</v>
      </c>
      <c r="J5" s="47">
        <v>44888</v>
      </c>
      <c r="K5" s="47">
        <v>44900</v>
      </c>
      <c r="L5" s="47">
        <v>45234</v>
      </c>
      <c r="M5" s="47">
        <v>45347</v>
      </c>
      <c r="N5" s="48" t="s">
        <v>284</v>
      </c>
      <c r="O5" s="49" t="s">
        <v>54</v>
      </c>
      <c r="P5" s="50">
        <v>2650000</v>
      </c>
      <c r="Q5" s="8">
        <v>1180482</v>
      </c>
      <c r="R5" s="8">
        <f t="shared" si="0"/>
        <v>3830482</v>
      </c>
      <c r="S5" s="52" t="s">
        <v>285</v>
      </c>
      <c r="T5" s="8">
        <f t="shared" si="1"/>
        <v>191524.1</v>
      </c>
      <c r="U5" s="9">
        <f t="shared" si="2"/>
        <v>4022006.1</v>
      </c>
      <c r="V5" s="53" t="s">
        <v>313</v>
      </c>
      <c r="W5" s="54">
        <f>IFERROR(VLOOKUP(MAX('[1]3001-2022-0509'!A:A), '[1]3001-2022-0509'!A:I, 1, FALSE),0)</f>
        <v>13</v>
      </c>
      <c r="X5" s="47">
        <f>IFERROR(IF(W5=0,"N/A",VLOOKUP(MAX('[1]3001-2022-0509'!A:A), '[1]3001-2022-0509'!A:I, 2, FALSE)),"N/A")</f>
        <v>45369</v>
      </c>
      <c r="Y5" s="44" t="str">
        <f>IFERROR(IF(W5=0,"N/A",VLOOKUP(MAX('[1]3001-2022-0509'!A:A), '[1]3001-2022-0509'!A:I, 3, FALSE)),"N/A")</f>
        <v>FINAL</v>
      </c>
      <c r="Z5" s="47">
        <f>IFERROR(IF(W5=0,"N/A",VLOOKUP(MAX('[1]3001-2022-0509'!A:A), '[1]3001-2022-0509'!A:I, 4, FALSE)),"N/A")</f>
        <v>45413</v>
      </c>
      <c r="AA5" s="44" t="str">
        <f>IFERROR(IF(W5=0,"N/A",VLOOKUP(MAX('[1]3001-2022-0509'!A:A), '[1]3001-2022-0509'!A:I, 5, FALSE)),"N/A")</f>
        <v>CERTIFIED</v>
      </c>
      <c r="AB5" s="10">
        <f>IFERROR(VLOOKUP(MAX('[1]3001-2022-0509'!A:A), '[1]3001-2022-0509'!A:I, 6, FALSE),"N/A")</f>
        <v>1180482</v>
      </c>
      <c r="AC5" s="10">
        <f>IFERROR(VLOOKUP(MAX('[1]3001-2022-0509'!A:A), '[1]3001-2022-0509'!A:I, 7, FALSE),"N/A")</f>
        <v>1239506.1000000001</v>
      </c>
      <c r="AD5" s="55" t="s">
        <v>290</v>
      </c>
      <c r="AE5" s="44" t="s">
        <v>290</v>
      </c>
      <c r="AF5" s="56" t="s">
        <v>290</v>
      </c>
      <c r="AG5" s="57" t="s">
        <v>290</v>
      </c>
      <c r="AH5" s="58" t="s">
        <v>290</v>
      </c>
      <c r="AI5" s="55" t="s">
        <v>290</v>
      </c>
      <c r="AJ5" s="44" t="s">
        <v>290</v>
      </c>
      <c r="AK5" s="56" t="s">
        <v>290</v>
      </c>
      <c r="AL5" s="57" t="s">
        <v>290</v>
      </c>
      <c r="AM5" s="58" t="s">
        <v>290</v>
      </c>
      <c r="AN5" s="55" t="s">
        <v>290</v>
      </c>
      <c r="AO5" s="44" t="s">
        <v>290</v>
      </c>
      <c r="AP5" s="56" t="s">
        <v>290</v>
      </c>
      <c r="AQ5" s="57" t="s">
        <v>290</v>
      </c>
      <c r="AR5" s="58" t="s">
        <v>290</v>
      </c>
      <c r="AS5" s="59" t="s">
        <v>290</v>
      </c>
      <c r="AT5" s="10" t="s">
        <v>290</v>
      </c>
      <c r="AU5" s="57" t="s">
        <v>290</v>
      </c>
      <c r="AV5" s="60" t="s">
        <v>290</v>
      </c>
      <c r="AW5" s="61" t="s">
        <v>290</v>
      </c>
      <c r="AX5" s="62" t="s">
        <v>290</v>
      </c>
      <c r="AY5" s="10" t="s">
        <v>290</v>
      </c>
      <c r="AZ5" s="57" t="s">
        <v>290</v>
      </c>
      <c r="BA5" s="60" t="s">
        <v>290</v>
      </c>
      <c r="BB5" s="61" t="s">
        <v>290</v>
      </c>
      <c r="BC5" s="62" t="s">
        <v>290</v>
      </c>
      <c r="BD5" s="10" t="s">
        <v>290</v>
      </c>
      <c r="BE5" s="57" t="s">
        <v>290</v>
      </c>
      <c r="BF5" s="63" t="s">
        <v>290</v>
      </c>
      <c r="BG5" s="61" t="s">
        <v>290</v>
      </c>
      <c r="BH5" s="59" t="s">
        <v>290</v>
      </c>
      <c r="BI5" s="10" t="s">
        <v>290</v>
      </c>
      <c r="BJ5" s="57" t="s">
        <v>290</v>
      </c>
      <c r="BK5" s="63" t="s">
        <v>290</v>
      </c>
      <c r="BL5" s="61" t="s">
        <v>290</v>
      </c>
    </row>
    <row r="6" spans="1:65" s="64" customFormat="1" ht="78" customHeight="1">
      <c r="A6" s="40">
        <f t="shared" si="3"/>
        <v>5</v>
      </c>
      <c r="B6" s="41" t="s">
        <v>82</v>
      </c>
      <c r="C6" s="42">
        <f>IF(ISBLANK(B6),0,_xlfn.MAXIFS($C$2:C5,$B$2:B5,B6)+1)</f>
        <v>3</v>
      </c>
      <c r="D6" s="43" t="s">
        <v>281</v>
      </c>
      <c r="E6" s="43" t="s">
        <v>310</v>
      </c>
      <c r="F6" s="43" t="s">
        <v>311</v>
      </c>
      <c r="G6" s="44" t="s">
        <v>314</v>
      </c>
      <c r="H6" s="45" t="s">
        <v>6</v>
      </c>
      <c r="I6" s="46" t="s">
        <v>33</v>
      </c>
      <c r="J6" s="47">
        <v>45079</v>
      </c>
      <c r="K6" s="47">
        <v>44974</v>
      </c>
      <c r="L6" s="47">
        <v>45270</v>
      </c>
      <c r="M6" s="47">
        <f t="shared" ref="M6:M22" si="4">IF(L6="","",L6)</f>
        <v>45270</v>
      </c>
      <c r="N6" s="48" t="s">
        <v>305</v>
      </c>
      <c r="O6" s="49" t="s">
        <v>55</v>
      </c>
      <c r="P6" s="50">
        <v>2203598</v>
      </c>
      <c r="Q6" s="8">
        <v>673211</v>
      </c>
      <c r="R6" s="8">
        <f t="shared" si="0"/>
        <v>2876809</v>
      </c>
      <c r="S6" s="52" t="s">
        <v>285</v>
      </c>
      <c r="T6" s="8">
        <f t="shared" si="1"/>
        <v>143840.45000000001</v>
      </c>
      <c r="U6" s="9">
        <f t="shared" si="2"/>
        <v>3020649.45</v>
      </c>
      <c r="V6" s="53" t="s">
        <v>57</v>
      </c>
      <c r="W6" s="54">
        <f>IFERROR(VLOOKUP(MAX('[1]DMS 148857-1'!A:A), '[1]DMS 148857-1'!A:I, 1, FALSE),0)</f>
        <v>10</v>
      </c>
      <c r="X6" s="47">
        <f>IFERROR(IF(W6=0,"N/A",VLOOKUP(MAX('[1]DMS 148857-1'!A:A), '[1]DMS 148857-1'!A:I, 2, FALSE)),"N/A")</f>
        <v>45505</v>
      </c>
      <c r="Y6" s="44" t="str">
        <f>IFERROR(IF(W6=0,"N/A",VLOOKUP(MAX('[1]DMS 148857-1'!A:A), '[1]DMS 148857-1'!A:I, 3, FALSE)),"N/A")</f>
        <v>INTERIM</v>
      </c>
      <c r="Z6" s="47">
        <f>IFERROR(IF(W6=0,"N/A",VLOOKUP(MAX('[1]DMS 148857-1'!A:A), '[1]DMS 148857-1'!A:I, 4, FALSE)),"N/A")</f>
        <v>45535</v>
      </c>
      <c r="AA6" s="44" t="str">
        <f>IFERROR(IF(W6=0,"N/A",VLOOKUP(MAX('[1]DMS 148857-1'!A:A), '[1]DMS 148857-1'!A:I, 5, FALSE)),"N/A")</f>
        <v>CERTIFIED</v>
      </c>
      <c r="AB6" s="10">
        <f>IFERROR(VLOOKUP(MAX('[1]DMS 148857-1'!A:A), '[1]DMS 148857-1'!A:I, 6, FALSE),"N/A")</f>
        <v>636580.46</v>
      </c>
      <c r="AC6" s="10">
        <f>IFERROR(VLOOKUP(MAX('[1]DMS 148857-1'!A:A), '[1]DMS 148857-1'!A:I, 7, FALSE),"N/A")</f>
        <v>668409.48300000001</v>
      </c>
      <c r="AD6" s="55" t="s">
        <v>290</v>
      </c>
      <c r="AE6" s="44" t="s">
        <v>290</v>
      </c>
      <c r="AF6" s="56" t="s">
        <v>290</v>
      </c>
      <c r="AG6" s="57" t="s">
        <v>290</v>
      </c>
      <c r="AH6" s="58" t="s">
        <v>290</v>
      </c>
      <c r="AI6" s="55" t="s">
        <v>290</v>
      </c>
      <c r="AJ6" s="44" t="s">
        <v>290</v>
      </c>
      <c r="AK6" s="56" t="s">
        <v>290</v>
      </c>
      <c r="AL6" s="57" t="s">
        <v>290</v>
      </c>
      <c r="AM6" s="58" t="s">
        <v>290</v>
      </c>
      <c r="AN6" s="55" t="s">
        <v>290</v>
      </c>
      <c r="AO6" s="44" t="s">
        <v>290</v>
      </c>
      <c r="AP6" s="56" t="s">
        <v>290</v>
      </c>
      <c r="AQ6" s="57" t="s">
        <v>290</v>
      </c>
      <c r="AR6" s="58" t="s">
        <v>290</v>
      </c>
      <c r="AS6" s="59" t="s">
        <v>290</v>
      </c>
      <c r="AT6" s="10" t="s">
        <v>290</v>
      </c>
      <c r="AU6" s="57" t="s">
        <v>290</v>
      </c>
      <c r="AV6" s="60" t="s">
        <v>290</v>
      </c>
      <c r="AW6" s="61" t="s">
        <v>290</v>
      </c>
      <c r="AX6" s="62" t="s">
        <v>290</v>
      </c>
      <c r="AY6" s="10" t="s">
        <v>290</v>
      </c>
      <c r="AZ6" s="57" t="s">
        <v>290</v>
      </c>
      <c r="BA6" s="60" t="s">
        <v>290</v>
      </c>
      <c r="BB6" s="61" t="s">
        <v>290</v>
      </c>
      <c r="BC6" s="62" t="s">
        <v>290</v>
      </c>
      <c r="BD6" s="10" t="s">
        <v>290</v>
      </c>
      <c r="BE6" s="57" t="s">
        <v>290</v>
      </c>
      <c r="BF6" s="63" t="s">
        <v>290</v>
      </c>
      <c r="BG6" s="61" t="s">
        <v>290</v>
      </c>
      <c r="BH6" s="59" t="s">
        <v>315</v>
      </c>
      <c r="BI6" s="10" t="s">
        <v>308</v>
      </c>
      <c r="BJ6" s="57" t="s">
        <v>316</v>
      </c>
      <c r="BK6" s="63">
        <v>10000000</v>
      </c>
      <c r="BL6" s="61">
        <v>45473</v>
      </c>
      <c r="BM6" s="66"/>
    </row>
    <row r="7" spans="1:65" s="64" customFormat="1" ht="78" customHeight="1">
      <c r="A7" s="40">
        <f t="shared" si="3"/>
        <v>6</v>
      </c>
      <c r="B7" s="41" t="s">
        <v>82</v>
      </c>
      <c r="C7" s="42">
        <f>IF(ISBLANK(B7),0,_xlfn.MAXIFS($C$2:C6,$B$2:B6,B7)+1)</f>
        <v>4</v>
      </c>
      <c r="D7" s="43" t="s">
        <v>281</v>
      </c>
      <c r="E7" s="43" t="s">
        <v>310</v>
      </c>
      <c r="F7" s="43" t="s">
        <v>311</v>
      </c>
      <c r="G7" s="44" t="s">
        <v>317</v>
      </c>
      <c r="H7" s="45" t="s">
        <v>7</v>
      </c>
      <c r="I7" s="46" t="s">
        <v>34</v>
      </c>
      <c r="J7" s="47">
        <v>45120</v>
      </c>
      <c r="K7" s="47">
        <v>45078</v>
      </c>
      <c r="L7" s="47">
        <v>45443</v>
      </c>
      <c r="M7" s="47">
        <f t="shared" si="4"/>
        <v>45443</v>
      </c>
      <c r="N7" s="48" t="s">
        <v>284</v>
      </c>
      <c r="O7" s="49" t="s">
        <v>56</v>
      </c>
      <c r="P7" s="50">
        <v>10050</v>
      </c>
      <c r="Q7" s="8">
        <v>0</v>
      </c>
      <c r="R7" s="8">
        <f t="shared" si="0"/>
        <v>10050</v>
      </c>
      <c r="S7" s="52" t="s">
        <v>285</v>
      </c>
      <c r="T7" s="8">
        <f t="shared" si="1"/>
        <v>502.5</v>
      </c>
      <c r="U7" s="9">
        <f t="shared" si="2"/>
        <v>10552.5</v>
      </c>
      <c r="V7" s="53" t="s">
        <v>57</v>
      </c>
      <c r="W7" s="54">
        <f>IFERROR(VLOOKUP(MAX('[1]3082-2023-0076'!A:A), '[1]3082-2023-0076'!A:I, 1, FALSE),0)</f>
        <v>5</v>
      </c>
      <c r="X7" s="47">
        <f>IFERROR(IF(W7=0,"N/A",VLOOKUP(MAX('[1]3082-2023-0076'!A:A), '[1]3082-2023-0076'!A:I, 2, FALSE)),"N/A")</f>
        <v>45450</v>
      </c>
      <c r="Y7" s="44" t="str">
        <f>IFERROR(IF(W7=0,"N/A",VLOOKUP(MAX('[1]3082-2023-0076'!A:A), '[1]3082-2023-0076'!A:I, 3, FALSE)),"N/A")</f>
        <v>INTERIM</v>
      </c>
      <c r="Z7" s="47" t="str">
        <f>IFERROR(IF(W7=0,"N/A",VLOOKUP(MAX('[1]3082-2023-0076'!A:A), '[1]3082-2023-0076'!A:I, 4, FALSE)),"N/A")</f>
        <v>ASAP</v>
      </c>
      <c r="AA7" s="44" t="str">
        <f>IFERROR(IF(W7=0,"N/A",VLOOKUP(MAX('[1]3082-2023-0076'!A:A), '[1]3082-2023-0076'!A:I, 5, FALSE)),"N/A")</f>
        <v>CERTIFIED</v>
      </c>
      <c r="AB7" s="10">
        <f>IFERROR(VLOOKUP(MAX('[1]3082-2023-0076'!A:A), '[1]3082-2023-0076'!A:I, 6, FALSE),"N/A")</f>
        <v>650</v>
      </c>
      <c r="AC7" s="10">
        <f>IFERROR(VLOOKUP(MAX('[1]3082-2023-0076'!A:A), '[1]3082-2023-0076'!A:I, 7, FALSE),"N/A")</f>
        <v>682.5</v>
      </c>
      <c r="AD7" s="55" t="s">
        <v>290</v>
      </c>
      <c r="AE7" s="44" t="s">
        <v>290</v>
      </c>
      <c r="AF7" s="56" t="s">
        <v>290</v>
      </c>
      <c r="AG7" s="57" t="s">
        <v>290</v>
      </c>
      <c r="AH7" s="58" t="s">
        <v>290</v>
      </c>
      <c r="AI7" s="55" t="s">
        <v>290</v>
      </c>
      <c r="AJ7" s="44" t="s">
        <v>290</v>
      </c>
      <c r="AK7" s="56" t="s">
        <v>290</v>
      </c>
      <c r="AL7" s="57" t="s">
        <v>290</v>
      </c>
      <c r="AM7" s="58" t="s">
        <v>290</v>
      </c>
      <c r="AN7" s="55" t="s">
        <v>290</v>
      </c>
      <c r="AO7" s="44" t="s">
        <v>290</v>
      </c>
      <c r="AP7" s="56" t="s">
        <v>290</v>
      </c>
      <c r="AQ7" s="57" t="s">
        <v>290</v>
      </c>
      <c r="AR7" s="58" t="s">
        <v>290</v>
      </c>
      <c r="AS7" s="59" t="s">
        <v>290</v>
      </c>
      <c r="AT7" s="10" t="s">
        <v>290</v>
      </c>
      <c r="AU7" s="57" t="s">
        <v>290</v>
      </c>
      <c r="AV7" s="60" t="s">
        <v>290</v>
      </c>
      <c r="AW7" s="61" t="s">
        <v>290</v>
      </c>
      <c r="AX7" s="62" t="s">
        <v>290</v>
      </c>
      <c r="AY7" s="10" t="s">
        <v>290</v>
      </c>
      <c r="AZ7" s="57" t="s">
        <v>290</v>
      </c>
      <c r="BA7" s="60" t="s">
        <v>290</v>
      </c>
      <c r="BB7" s="61" t="s">
        <v>290</v>
      </c>
      <c r="BC7" s="62" t="s">
        <v>290</v>
      </c>
      <c r="BD7" s="10" t="s">
        <v>290</v>
      </c>
      <c r="BE7" s="57" t="s">
        <v>290</v>
      </c>
      <c r="BF7" s="63" t="s">
        <v>290</v>
      </c>
      <c r="BG7" s="61" t="s">
        <v>290</v>
      </c>
      <c r="BH7" s="59" t="s">
        <v>290</v>
      </c>
      <c r="BI7" s="10" t="s">
        <v>290</v>
      </c>
      <c r="BJ7" s="57" t="s">
        <v>290</v>
      </c>
      <c r="BK7" s="63" t="s">
        <v>290</v>
      </c>
      <c r="BL7" s="61" t="s">
        <v>290</v>
      </c>
    </row>
    <row r="8" spans="1:65" s="64" customFormat="1" ht="78" customHeight="1">
      <c r="A8" s="40">
        <f t="shared" si="3"/>
        <v>7</v>
      </c>
      <c r="B8" s="41" t="s">
        <v>82</v>
      </c>
      <c r="C8" s="42">
        <f>IF(ISBLANK(B8),0,_xlfn.MAXIFS($C$2:C7,$B$2:B7,B8)+1)</f>
        <v>5</v>
      </c>
      <c r="D8" s="43" t="s">
        <v>281</v>
      </c>
      <c r="E8" s="43" t="s">
        <v>281</v>
      </c>
      <c r="F8" s="43" t="s">
        <v>282</v>
      </c>
      <c r="G8" s="44" t="s">
        <v>318</v>
      </c>
      <c r="H8" s="67" t="s">
        <v>8</v>
      </c>
      <c r="I8" s="46" t="s">
        <v>35</v>
      </c>
      <c r="J8" s="47">
        <v>45127</v>
      </c>
      <c r="K8" s="47">
        <v>45127</v>
      </c>
      <c r="L8" s="47">
        <v>45279</v>
      </c>
      <c r="M8" s="47">
        <f t="shared" si="4"/>
        <v>45279</v>
      </c>
      <c r="N8" s="48" t="s">
        <v>305</v>
      </c>
      <c r="O8" s="49" t="s">
        <v>54</v>
      </c>
      <c r="P8" s="50">
        <v>30000</v>
      </c>
      <c r="Q8" s="8">
        <v>0</v>
      </c>
      <c r="R8" s="8">
        <f t="shared" si="0"/>
        <v>30000</v>
      </c>
      <c r="S8" s="52" t="s">
        <v>319</v>
      </c>
      <c r="T8" s="8">
        <f t="shared" si="1"/>
        <v>0</v>
      </c>
      <c r="U8" s="9">
        <f t="shared" si="2"/>
        <v>30000</v>
      </c>
      <c r="V8" s="53" t="s">
        <v>320</v>
      </c>
      <c r="W8" s="54">
        <f>IFERROR(VLOOKUP(MAX('[1]DMS 149323'!A:A), '[1]DMS 149323'!A:I, 1, FALSE),0)</f>
        <v>2</v>
      </c>
      <c r="X8" s="47">
        <f>IFERROR(IF(W8=0,"N/A",VLOOKUP(MAX('[1]DMS 149323'!A:A), '[1]DMS 149323'!A:I, 2, FALSE)),"N/A")</f>
        <v>45204</v>
      </c>
      <c r="Y8" s="44" t="str">
        <f>IFERROR(IF(W8=0,"N/A",VLOOKUP(MAX('[1]DMS 149323'!A:A), '[1]DMS 149323'!A:I, 3, FALSE)),"N/A")</f>
        <v>FINAL</v>
      </c>
      <c r="Z8" s="47" t="str">
        <f>IFERROR(IF(W8=0,"N/A",VLOOKUP(MAX('[1]DMS 149323'!A:A), '[1]DMS 149323'!A:I, 4, FALSE)),"N/A")</f>
        <v>ASAP</v>
      </c>
      <c r="AA8" s="44" t="str">
        <f>IFERROR(IF(W8=0,"N/A",VLOOKUP(MAX('[1]DMS 149323'!A:A), '[1]DMS 149323'!A:I, 5, FALSE)),"N/A")</f>
        <v>CERTIFIED</v>
      </c>
      <c r="AB8" s="10">
        <f>IFERROR(VLOOKUP(MAX('[1]DMS 149323'!A:A), '[1]DMS 149323'!A:I, 6, FALSE),"N/A")</f>
        <v>6000</v>
      </c>
      <c r="AC8" s="10">
        <f>IFERROR(VLOOKUP(MAX('[1]DMS 149323'!A:A), '[1]DMS 149323'!A:I, 7, FALSE),"N/A")</f>
        <v>6000</v>
      </c>
      <c r="AD8" s="55" t="s">
        <v>290</v>
      </c>
      <c r="AE8" s="44" t="s">
        <v>290</v>
      </c>
      <c r="AF8" s="56" t="s">
        <v>290</v>
      </c>
      <c r="AG8" s="57" t="s">
        <v>290</v>
      </c>
      <c r="AH8" s="58" t="s">
        <v>290</v>
      </c>
      <c r="AI8" s="55" t="s">
        <v>290</v>
      </c>
      <c r="AJ8" s="44" t="s">
        <v>290</v>
      </c>
      <c r="AK8" s="56" t="s">
        <v>290</v>
      </c>
      <c r="AL8" s="57" t="s">
        <v>290</v>
      </c>
      <c r="AM8" s="58" t="s">
        <v>290</v>
      </c>
      <c r="AN8" s="55" t="s">
        <v>290</v>
      </c>
      <c r="AO8" s="44" t="s">
        <v>290</v>
      </c>
      <c r="AP8" s="56" t="s">
        <v>290</v>
      </c>
      <c r="AQ8" s="57" t="s">
        <v>290</v>
      </c>
      <c r="AR8" s="58" t="s">
        <v>290</v>
      </c>
      <c r="AS8" s="59" t="s">
        <v>290</v>
      </c>
      <c r="AT8" s="10" t="s">
        <v>290</v>
      </c>
      <c r="AU8" s="57" t="s">
        <v>290</v>
      </c>
      <c r="AV8" s="60" t="s">
        <v>290</v>
      </c>
      <c r="AW8" s="61" t="s">
        <v>290</v>
      </c>
      <c r="AX8" s="62" t="s">
        <v>290</v>
      </c>
      <c r="AY8" s="10" t="s">
        <v>290</v>
      </c>
      <c r="AZ8" s="57" t="s">
        <v>290</v>
      </c>
      <c r="BA8" s="60" t="s">
        <v>290</v>
      </c>
      <c r="BB8" s="61" t="s">
        <v>290</v>
      </c>
      <c r="BC8" s="62" t="s">
        <v>290</v>
      </c>
      <c r="BD8" s="10" t="s">
        <v>290</v>
      </c>
      <c r="BE8" s="57" t="s">
        <v>290</v>
      </c>
      <c r="BF8" s="63" t="s">
        <v>290</v>
      </c>
      <c r="BG8" s="61" t="s">
        <v>290</v>
      </c>
      <c r="BH8" s="10" t="s">
        <v>290</v>
      </c>
      <c r="BI8" s="10" t="s">
        <v>290</v>
      </c>
      <c r="BJ8" s="57" t="s">
        <v>290</v>
      </c>
      <c r="BK8" s="63" t="s">
        <v>290</v>
      </c>
      <c r="BL8" s="61" t="s">
        <v>290</v>
      </c>
    </row>
    <row r="9" spans="1:65" s="64" customFormat="1" ht="78" customHeight="1">
      <c r="A9" s="40">
        <f t="shared" si="3"/>
        <v>8</v>
      </c>
      <c r="B9" s="41" t="s">
        <v>82</v>
      </c>
      <c r="C9" s="42">
        <f>IF(ISBLANK(B9),0,_xlfn.MAXIFS($C$2:C8,$B$2:B8,B9)+1)</f>
        <v>6</v>
      </c>
      <c r="D9" s="43" t="s">
        <v>281</v>
      </c>
      <c r="E9" s="43" t="s">
        <v>321</v>
      </c>
      <c r="F9" s="43" t="s">
        <v>322</v>
      </c>
      <c r="G9" s="44" t="s">
        <v>323</v>
      </c>
      <c r="H9" s="45" t="s">
        <v>9</v>
      </c>
      <c r="I9" s="46" t="s">
        <v>36</v>
      </c>
      <c r="J9" s="47">
        <v>45169</v>
      </c>
      <c r="K9" s="47">
        <v>45169</v>
      </c>
      <c r="L9" s="47">
        <v>45458</v>
      </c>
      <c r="M9" s="47">
        <f t="shared" si="4"/>
        <v>45458</v>
      </c>
      <c r="N9" s="48" t="s">
        <v>305</v>
      </c>
      <c r="O9" s="49" t="s">
        <v>55</v>
      </c>
      <c r="P9" s="50">
        <v>1890100</v>
      </c>
      <c r="Q9" s="51">
        <v>0</v>
      </c>
      <c r="R9" s="8">
        <f t="shared" si="0"/>
        <v>1890100</v>
      </c>
      <c r="S9" s="52" t="s">
        <v>285</v>
      </c>
      <c r="T9" s="8">
        <f t="shared" si="1"/>
        <v>94505</v>
      </c>
      <c r="U9" s="9">
        <f t="shared" si="2"/>
        <v>1984605</v>
      </c>
      <c r="V9" s="53" t="s">
        <v>57</v>
      </c>
      <c r="W9" s="54">
        <f>IFERROR(VLOOKUP(MAX('[1]DMS 149250'!A:A), '[1]DMS 149250'!A:I, 1, FALSE),0)</f>
        <v>4</v>
      </c>
      <c r="X9" s="47">
        <f>IFERROR(IF(W9=0,"N/A",VLOOKUP(MAX('[1]DMS 149250'!A:A), '[1]DMS 149250'!A:I, 2, FALSE)),"N/A")</f>
        <v>45603</v>
      </c>
      <c r="Y9" s="44" t="str">
        <f>IFERROR(IF(W9=0,"N/A",VLOOKUP(MAX('[1]DMS 149250'!A:A), '[1]DMS 149250'!A:I, 3, FALSE)),"N/A")</f>
        <v>INTERIM</v>
      </c>
      <c r="Z9" s="47">
        <f>IFERROR(IF(W9=0,"N/A",VLOOKUP(MAX('[1]DMS 149250'!A:A), '[1]DMS 149250'!A:I, 4, FALSE)),"N/A")</f>
        <v>45648</v>
      </c>
      <c r="AA9" s="44" t="str">
        <f>IFERROR(IF(W9=0,"N/A",VLOOKUP(MAX('[1]DMS 149250'!A:A), '[1]DMS 149250'!A:I, 5, FALSE)),"N/A")</f>
        <v>CERTIFIED</v>
      </c>
      <c r="AB9" s="10">
        <f>IFERROR(VLOOKUP(MAX('[1]DMS 149250'!A:A), '[1]DMS 149250'!A:I, 6, FALSE),"N/A")</f>
        <v>153960</v>
      </c>
      <c r="AC9" s="10">
        <f>IFERROR(VLOOKUP(MAX('[1]DMS 149250'!A:A), '[1]DMS 149250'!A:I, 7, FALSE),"N/A")</f>
        <v>161658</v>
      </c>
      <c r="AD9" s="55" t="s">
        <v>290</v>
      </c>
      <c r="AE9" s="44" t="s">
        <v>290</v>
      </c>
      <c r="AF9" s="56" t="s">
        <v>290</v>
      </c>
      <c r="AG9" s="57" t="s">
        <v>290</v>
      </c>
      <c r="AH9" s="58" t="s">
        <v>290</v>
      </c>
      <c r="AI9" s="55" t="s">
        <v>290</v>
      </c>
      <c r="AJ9" s="44" t="s">
        <v>290</v>
      </c>
      <c r="AK9" s="56" t="s">
        <v>290</v>
      </c>
      <c r="AL9" s="57" t="s">
        <v>290</v>
      </c>
      <c r="AM9" s="58" t="s">
        <v>290</v>
      </c>
      <c r="AN9" s="55" t="s">
        <v>290</v>
      </c>
      <c r="AO9" s="44" t="s">
        <v>290</v>
      </c>
      <c r="AP9" s="56" t="s">
        <v>290</v>
      </c>
      <c r="AQ9" s="57" t="s">
        <v>290</v>
      </c>
      <c r="AR9" s="58" t="s">
        <v>290</v>
      </c>
      <c r="AS9" s="59" t="s">
        <v>290</v>
      </c>
      <c r="AT9" s="10" t="s">
        <v>290</v>
      </c>
      <c r="AU9" s="57" t="s">
        <v>290</v>
      </c>
      <c r="AV9" s="60" t="s">
        <v>290</v>
      </c>
      <c r="AW9" s="61" t="s">
        <v>290</v>
      </c>
      <c r="AX9" s="62" t="s">
        <v>290</v>
      </c>
      <c r="AY9" s="10" t="s">
        <v>290</v>
      </c>
      <c r="AZ9" s="57" t="s">
        <v>290</v>
      </c>
      <c r="BA9" s="60" t="s">
        <v>290</v>
      </c>
      <c r="BB9" s="61" t="s">
        <v>290</v>
      </c>
      <c r="BC9" s="62" t="s">
        <v>290</v>
      </c>
      <c r="BD9" s="10" t="s">
        <v>290</v>
      </c>
      <c r="BE9" s="57" t="s">
        <v>290</v>
      </c>
      <c r="BF9" s="63" t="s">
        <v>290</v>
      </c>
      <c r="BG9" s="61" t="s">
        <v>290</v>
      </c>
      <c r="BH9" s="59" t="s">
        <v>323</v>
      </c>
      <c r="BI9" s="10" t="s">
        <v>302</v>
      </c>
      <c r="BJ9" s="57" t="s">
        <v>324</v>
      </c>
      <c r="BK9" s="63">
        <v>3672500</v>
      </c>
      <c r="BL9" s="61">
        <v>45443</v>
      </c>
      <c r="BM9" s="66"/>
    </row>
    <row r="10" spans="1:65" s="64" customFormat="1" ht="78" customHeight="1">
      <c r="A10" s="40">
        <f t="shared" si="3"/>
        <v>9</v>
      </c>
      <c r="B10" s="41" t="s">
        <v>82</v>
      </c>
      <c r="C10" s="42">
        <f>IF(ISBLANK(B10),0,_xlfn.MAXIFS($C$2:C9,$B$2:B9,B10)+1)</f>
        <v>7</v>
      </c>
      <c r="D10" s="43" t="s">
        <v>281</v>
      </c>
      <c r="E10" s="43" t="s">
        <v>310</v>
      </c>
      <c r="F10" s="43" t="s">
        <v>311</v>
      </c>
      <c r="G10" s="44" t="s">
        <v>317</v>
      </c>
      <c r="H10" s="45" t="s">
        <v>10</v>
      </c>
      <c r="I10" s="46" t="s">
        <v>34</v>
      </c>
      <c r="J10" s="47">
        <v>45180</v>
      </c>
      <c r="K10" s="47">
        <v>45180</v>
      </c>
      <c r="L10" s="47" t="s">
        <v>57</v>
      </c>
      <c r="M10" s="47" t="str">
        <f t="shared" si="4"/>
        <v>-</v>
      </c>
      <c r="N10" s="48" t="s">
        <v>284</v>
      </c>
      <c r="O10" s="49" t="s">
        <v>56</v>
      </c>
      <c r="P10" s="50">
        <v>20160</v>
      </c>
      <c r="Q10" s="8">
        <v>0</v>
      </c>
      <c r="R10" s="8">
        <f t="shared" si="0"/>
        <v>20160</v>
      </c>
      <c r="S10" s="52" t="s">
        <v>285</v>
      </c>
      <c r="T10" s="8">
        <f t="shared" si="1"/>
        <v>1008</v>
      </c>
      <c r="U10" s="9">
        <f t="shared" si="2"/>
        <v>21168</v>
      </c>
      <c r="V10" s="53" t="s">
        <v>57</v>
      </c>
      <c r="W10" s="54">
        <f>IFERROR(VLOOKUP(MAX('[1]3082-2023-0100'!A:A), '[1]3082-2023-0100'!A:I, 1, FALSE),0)</f>
        <v>5</v>
      </c>
      <c r="X10" s="47">
        <f>IFERROR(IF(W10=0,"N/A",VLOOKUP(MAX('[1]3082-2023-0100'!A:A), '[1]3082-2023-0100'!A:I, 2, FALSE)),"N/A")</f>
        <v>45450</v>
      </c>
      <c r="Y10" s="44" t="str">
        <f>IFERROR(IF(W10=0,"N/A",VLOOKUP(MAX('[1]3082-2023-0100'!A:A), '[1]3082-2023-0100'!A:I, 3, FALSE)),"N/A")</f>
        <v>INTERIM</v>
      </c>
      <c r="Z10" s="47" t="str">
        <f>IFERROR(IF(W10=0,"N/A",VLOOKUP(MAX('[1]3082-2023-0100'!A:A), '[1]3082-2023-0100'!A:I, 4, FALSE)),"N/A")</f>
        <v>ASAP</v>
      </c>
      <c r="AA10" s="44" t="str">
        <f>IFERROR(IF(W10=0,"N/A",VLOOKUP(MAX('[1]3082-2023-0100'!A:A), '[1]3082-2023-0100'!A:I, 5, FALSE)),"N/A")</f>
        <v>CERTIFIED</v>
      </c>
      <c r="AB10" s="10">
        <f>IFERROR(VLOOKUP(MAX('[1]3082-2023-0100'!A:A), '[1]3082-2023-0100'!A:I, 6, FALSE),"N/A")</f>
        <v>1920</v>
      </c>
      <c r="AC10" s="10">
        <f>IFERROR(VLOOKUP(MAX('[1]3082-2023-0100'!A:A), '[1]3082-2023-0100'!A:I, 7, FALSE),"N/A")</f>
        <v>2016</v>
      </c>
      <c r="AD10" s="55" t="s">
        <v>290</v>
      </c>
      <c r="AE10" s="44" t="s">
        <v>290</v>
      </c>
      <c r="AF10" s="56" t="s">
        <v>290</v>
      </c>
      <c r="AG10" s="57" t="s">
        <v>290</v>
      </c>
      <c r="AH10" s="58" t="s">
        <v>290</v>
      </c>
      <c r="AI10" s="55" t="s">
        <v>290</v>
      </c>
      <c r="AJ10" s="44" t="s">
        <v>290</v>
      </c>
      <c r="AK10" s="56" t="s">
        <v>290</v>
      </c>
      <c r="AL10" s="57" t="s">
        <v>290</v>
      </c>
      <c r="AM10" s="58" t="s">
        <v>290</v>
      </c>
      <c r="AN10" s="55" t="s">
        <v>290</v>
      </c>
      <c r="AO10" s="44" t="s">
        <v>290</v>
      </c>
      <c r="AP10" s="56" t="s">
        <v>290</v>
      </c>
      <c r="AQ10" s="57" t="s">
        <v>290</v>
      </c>
      <c r="AR10" s="58" t="s">
        <v>290</v>
      </c>
      <c r="AS10" s="59" t="s">
        <v>290</v>
      </c>
      <c r="AT10" s="10" t="s">
        <v>290</v>
      </c>
      <c r="AU10" s="57" t="s">
        <v>290</v>
      </c>
      <c r="AV10" s="60" t="s">
        <v>290</v>
      </c>
      <c r="AW10" s="61" t="s">
        <v>290</v>
      </c>
      <c r="AX10" s="62" t="s">
        <v>290</v>
      </c>
      <c r="AY10" s="10" t="s">
        <v>290</v>
      </c>
      <c r="AZ10" s="57" t="s">
        <v>290</v>
      </c>
      <c r="BA10" s="60" t="s">
        <v>290</v>
      </c>
      <c r="BB10" s="61" t="s">
        <v>290</v>
      </c>
      <c r="BC10" s="62" t="s">
        <v>290</v>
      </c>
      <c r="BD10" s="10" t="s">
        <v>290</v>
      </c>
      <c r="BE10" s="57" t="s">
        <v>290</v>
      </c>
      <c r="BF10" s="63" t="s">
        <v>290</v>
      </c>
      <c r="BG10" s="61" t="s">
        <v>290</v>
      </c>
      <c r="BH10" s="59" t="s">
        <v>290</v>
      </c>
      <c r="BI10" s="10" t="s">
        <v>290</v>
      </c>
      <c r="BJ10" s="57" t="s">
        <v>290</v>
      </c>
      <c r="BK10" s="63" t="s">
        <v>290</v>
      </c>
      <c r="BL10" s="61" t="s">
        <v>290</v>
      </c>
    </row>
    <row r="11" spans="1:65" s="64" customFormat="1" ht="78" customHeight="1">
      <c r="A11" s="40">
        <f t="shared" si="3"/>
        <v>10</v>
      </c>
      <c r="B11" s="41" t="s">
        <v>82</v>
      </c>
      <c r="C11" s="42">
        <f>IF(ISBLANK(B11),0,_xlfn.MAXIFS($C$2:C10,$B$2:B10,B11)+1)</f>
        <v>8</v>
      </c>
      <c r="D11" s="43" t="s">
        <v>281</v>
      </c>
      <c r="E11" s="43" t="s">
        <v>325</v>
      </c>
      <c r="F11" s="43" t="s">
        <v>326</v>
      </c>
      <c r="G11" s="44" t="s">
        <v>327</v>
      </c>
      <c r="H11" s="45" t="s">
        <v>11</v>
      </c>
      <c r="I11" s="46" t="s">
        <v>36</v>
      </c>
      <c r="J11" s="47">
        <v>45253</v>
      </c>
      <c r="K11" s="47" t="s">
        <v>57</v>
      </c>
      <c r="L11" s="47" t="s">
        <v>57</v>
      </c>
      <c r="M11" s="47" t="str">
        <f t="shared" si="4"/>
        <v>-</v>
      </c>
      <c r="N11" s="48" t="s">
        <v>305</v>
      </c>
      <c r="O11" s="49" t="s">
        <v>55</v>
      </c>
      <c r="P11" s="50">
        <v>821600</v>
      </c>
      <c r="Q11" s="51">
        <v>0</v>
      </c>
      <c r="R11" s="8">
        <f t="shared" si="0"/>
        <v>821600</v>
      </c>
      <c r="S11" s="52" t="s">
        <v>285</v>
      </c>
      <c r="T11" s="8">
        <f t="shared" si="1"/>
        <v>41080</v>
      </c>
      <c r="U11" s="9">
        <f t="shared" si="2"/>
        <v>862680</v>
      </c>
      <c r="V11" s="53" t="s">
        <v>57</v>
      </c>
      <c r="W11" s="54">
        <f>IFERROR(VLOOKUP(MAX('[1]DMS 149349'!A:A), '[1]DMS 149349'!A:I, 1, FALSE),0)</f>
        <v>2</v>
      </c>
      <c r="X11" s="47">
        <f>IFERROR(IF(W11=0,"N/A",VLOOKUP(MAX('[1]DMS 149349'!A:A), '[1]DMS 149349'!A:I, 2, FALSE)),"N/A")</f>
        <v>45331</v>
      </c>
      <c r="Y11" s="44" t="str">
        <f>IFERROR(IF(W11=0,"N/A",VLOOKUP(MAX('[1]DMS 149349'!A:A), '[1]DMS 149349'!A:I, 3, FALSE)),"N/A")</f>
        <v>INTERIM</v>
      </c>
      <c r="Z11" s="47">
        <f>IFERROR(IF(W11=0,"N/A",VLOOKUP(MAX('[1]DMS 149349'!A:A), '[1]DMS 149349'!A:I, 4, FALSE)),"N/A")</f>
        <v>45373</v>
      </c>
      <c r="AA11" s="44" t="str">
        <f>IFERROR(IF(W11=0,"N/A",VLOOKUP(MAX('[1]DMS 149349'!A:A), '[1]DMS 149349'!A:I, 5, FALSE)),"N/A")</f>
        <v>CERTIFIED</v>
      </c>
      <c r="AB11" s="10">
        <f>IFERROR(VLOOKUP(MAX('[1]DMS 149349'!A:A), '[1]DMS 149349'!A:I, 6, FALSE),"N/A")</f>
        <v>451880</v>
      </c>
      <c r="AC11" s="10">
        <f>IFERROR(VLOOKUP(MAX('[1]DMS 149349'!A:A), '[1]DMS 149349'!A:I, 7, FALSE),"N/A")</f>
        <v>474474</v>
      </c>
      <c r="AD11" s="55" t="s">
        <v>290</v>
      </c>
      <c r="AE11" s="44" t="s">
        <v>290</v>
      </c>
      <c r="AF11" s="56" t="s">
        <v>290</v>
      </c>
      <c r="AG11" s="57" t="s">
        <v>290</v>
      </c>
      <c r="AH11" s="58" t="s">
        <v>290</v>
      </c>
      <c r="AI11" s="55" t="s">
        <v>290</v>
      </c>
      <c r="AJ11" s="44" t="s">
        <v>290</v>
      </c>
      <c r="AK11" s="56" t="s">
        <v>290</v>
      </c>
      <c r="AL11" s="57" t="s">
        <v>290</v>
      </c>
      <c r="AM11" s="58" t="s">
        <v>290</v>
      </c>
      <c r="AN11" s="55" t="s">
        <v>290</v>
      </c>
      <c r="AO11" s="44" t="s">
        <v>290</v>
      </c>
      <c r="AP11" s="56" t="s">
        <v>290</v>
      </c>
      <c r="AQ11" s="57" t="s">
        <v>290</v>
      </c>
      <c r="AR11" s="58" t="s">
        <v>290</v>
      </c>
      <c r="AS11" s="59" t="s">
        <v>290</v>
      </c>
      <c r="AT11" s="10" t="s">
        <v>290</v>
      </c>
      <c r="AU11" s="57" t="s">
        <v>290</v>
      </c>
      <c r="AV11" s="60" t="s">
        <v>290</v>
      </c>
      <c r="AW11" s="61" t="s">
        <v>290</v>
      </c>
      <c r="AX11" s="62" t="s">
        <v>290</v>
      </c>
      <c r="AY11" s="10" t="s">
        <v>290</v>
      </c>
      <c r="AZ11" s="57" t="s">
        <v>290</v>
      </c>
      <c r="BA11" s="60" t="s">
        <v>290</v>
      </c>
      <c r="BB11" s="61" t="s">
        <v>290</v>
      </c>
      <c r="BC11" s="62" t="s">
        <v>290</v>
      </c>
      <c r="BD11" s="10" t="s">
        <v>290</v>
      </c>
      <c r="BE11" s="57" t="s">
        <v>290</v>
      </c>
      <c r="BF11" s="63" t="s">
        <v>290</v>
      </c>
      <c r="BG11" s="61" t="s">
        <v>290</v>
      </c>
      <c r="BH11" s="55" t="s">
        <v>327</v>
      </c>
      <c r="BI11" s="10" t="s">
        <v>328</v>
      </c>
      <c r="BJ11" s="57" t="s">
        <v>329</v>
      </c>
      <c r="BK11" s="63">
        <f>5000000*3.67</f>
        <v>18350000</v>
      </c>
      <c r="BL11" s="61">
        <v>45626</v>
      </c>
      <c r="BM11" s="66"/>
    </row>
    <row r="12" spans="1:65" s="64" customFormat="1" ht="78" customHeight="1">
      <c r="A12" s="40">
        <f t="shared" si="3"/>
        <v>11</v>
      </c>
      <c r="B12" s="41" t="s">
        <v>82</v>
      </c>
      <c r="C12" s="42">
        <f>IF(ISBLANK(B12),0,_xlfn.MAXIFS($C$2:C11,$B$2:B11,B12)+1)</f>
        <v>9</v>
      </c>
      <c r="D12" s="43" t="s">
        <v>281</v>
      </c>
      <c r="E12" s="43" t="s">
        <v>281</v>
      </c>
      <c r="F12" s="43" t="s">
        <v>282</v>
      </c>
      <c r="G12" s="44" t="s">
        <v>318</v>
      </c>
      <c r="H12" s="45" t="s">
        <v>12</v>
      </c>
      <c r="I12" s="46" t="s">
        <v>37</v>
      </c>
      <c r="J12" s="47">
        <v>45280</v>
      </c>
      <c r="K12" s="47">
        <v>45280</v>
      </c>
      <c r="L12" s="47">
        <v>46010</v>
      </c>
      <c r="M12" s="47">
        <f t="shared" si="4"/>
        <v>46010</v>
      </c>
      <c r="N12" s="48" t="s">
        <v>305</v>
      </c>
      <c r="O12" s="49" t="s">
        <v>55</v>
      </c>
      <c r="P12" s="50">
        <v>154600</v>
      </c>
      <c r="Q12" s="8">
        <v>0</v>
      </c>
      <c r="R12" s="8">
        <f t="shared" si="0"/>
        <v>154600</v>
      </c>
      <c r="S12" s="52" t="s">
        <v>285</v>
      </c>
      <c r="T12" s="8">
        <f t="shared" si="1"/>
        <v>7730</v>
      </c>
      <c r="U12" s="9">
        <f t="shared" si="2"/>
        <v>162330</v>
      </c>
      <c r="V12" s="53" t="s">
        <v>57</v>
      </c>
      <c r="W12" s="54">
        <f>IFERROR(VLOOKUP(MAX('[1]3001-2023-0572'!A:A), '[1]3001-2023-0572'!A:I, 1, FALSE),0)</f>
        <v>8</v>
      </c>
      <c r="X12" s="47">
        <f>IFERROR(IF(W12=0,"N/A",VLOOKUP(MAX('[1]3001-2023-0572'!A:A), '[1]3001-2023-0572'!A:I, 2, FALSE)),"N/A")</f>
        <v>45638</v>
      </c>
      <c r="Y12" s="44" t="str">
        <f>IFERROR(IF(W12=0,"N/A",VLOOKUP(MAX('[1]3001-2023-0572'!A:A), '[1]3001-2023-0572'!A:I, 3, FALSE)),"N/A")</f>
        <v>INTERIM</v>
      </c>
      <c r="Z12" s="47" t="str">
        <f>IFERROR(IF(W12=0,"N/A",VLOOKUP(MAX('[1]3001-2023-0572'!A:A), '[1]3001-2023-0572'!A:I, 4, FALSE)),"N/A")</f>
        <v>ASAP</v>
      </c>
      <c r="AA12" s="44" t="str">
        <f>IFERROR(IF(W12=0,"N/A",VLOOKUP(MAX('[1]3001-2023-0572'!A:A), '[1]3001-2023-0572'!A:I, 5, FALSE)),"N/A")</f>
        <v>CERTIFIED</v>
      </c>
      <c r="AB12" s="10">
        <f>IFERROR(VLOOKUP(MAX('[1]3001-2023-0572'!A:A), '[1]3001-2023-0572'!A:I, 6, FALSE),"N/A")</f>
        <v>2660</v>
      </c>
      <c r="AC12" s="10">
        <f>IFERROR(VLOOKUP(MAX('[1]3001-2023-0572'!A:A), '[1]3001-2023-0572'!A:I, 7, FALSE),"N/A")</f>
        <v>2660</v>
      </c>
      <c r="AD12" s="55" t="s">
        <v>290</v>
      </c>
      <c r="AE12" s="44" t="s">
        <v>290</v>
      </c>
      <c r="AF12" s="56" t="s">
        <v>290</v>
      </c>
      <c r="AG12" s="57" t="s">
        <v>290</v>
      </c>
      <c r="AH12" s="58" t="s">
        <v>290</v>
      </c>
      <c r="AI12" s="55" t="s">
        <v>290</v>
      </c>
      <c r="AJ12" s="44" t="s">
        <v>290</v>
      </c>
      <c r="AK12" s="56" t="s">
        <v>290</v>
      </c>
      <c r="AL12" s="57" t="s">
        <v>290</v>
      </c>
      <c r="AM12" s="58" t="s">
        <v>290</v>
      </c>
      <c r="AN12" s="55" t="s">
        <v>290</v>
      </c>
      <c r="AO12" s="44" t="s">
        <v>290</v>
      </c>
      <c r="AP12" s="56" t="s">
        <v>290</v>
      </c>
      <c r="AQ12" s="57" t="s">
        <v>290</v>
      </c>
      <c r="AR12" s="58" t="s">
        <v>290</v>
      </c>
      <c r="AS12" s="59" t="s">
        <v>290</v>
      </c>
      <c r="AT12" s="10" t="s">
        <v>290</v>
      </c>
      <c r="AU12" s="57" t="s">
        <v>290</v>
      </c>
      <c r="AV12" s="60" t="s">
        <v>290</v>
      </c>
      <c r="AW12" s="61" t="s">
        <v>290</v>
      </c>
      <c r="AX12" s="62" t="s">
        <v>290</v>
      </c>
      <c r="AY12" s="10" t="s">
        <v>290</v>
      </c>
      <c r="AZ12" s="57" t="s">
        <v>290</v>
      </c>
      <c r="BA12" s="60" t="s">
        <v>290</v>
      </c>
      <c r="BB12" s="61" t="s">
        <v>290</v>
      </c>
      <c r="BC12" s="62" t="s">
        <v>290</v>
      </c>
      <c r="BD12" s="10" t="s">
        <v>290</v>
      </c>
      <c r="BE12" s="57" t="s">
        <v>290</v>
      </c>
      <c r="BF12" s="63" t="s">
        <v>290</v>
      </c>
      <c r="BG12" s="61" t="s">
        <v>290</v>
      </c>
      <c r="BH12" s="59" t="s">
        <v>290</v>
      </c>
      <c r="BI12" s="10" t="s">
        <v>290</v>
      </c>
      <c r="BJ12" s="57" t="s">
        <v>290</v>
      </c>
      <c r="BK12" s="63" t="s">
        <v>290</v>
      </c>
      <c r="BL12" s="61" t="s">
        <v>290</v>
      </c>
    </row>
    <row r="13" spans="1:65" s="64" customFormat="1" ht="78" customHeight="1">
      <c r="A13" s="40">
        <f t="shared" si="3"/>
        <v>12</v>
      </c>
      <c r="B13" s="41" t="s">
        <v>82</v>
      </c>
      <c r="C13" s="42">
        <f>IF(ISBLANK(B13),0,_xlfn.MAXIFS($C$2:C12,$B$2:B12,B13)+1)</f>
        <v>10</v>
      </c>
      <c r="D13" s="43" t="s">
        <v>281</v>
      </c>
      <c r="E13" s="43" t="s">
        <v>291</v>
      </c>
      <c r="F13" s="43" t="s">
        <v>292</v>
      </c>
      <c r="G13" s="67" t="s">
        <v>330</v>
      </c>
      <c r="H13" s="67" t="s">
        <v>13</v>
      </c>
      <c r="I13" s="46" t="s">
        <v>38</v>
      </c>
      <c r="J13" s="47">
        <v>45343</v>
      </c>
      <c r="K13" s="47">
        <v>45352</v>
      </c>
      <c r="L13" s="47">
        <v>46446</v>
      </c>
      <c r="M13" s="47">
        <f t="shared" si="4"/>
        <v>46446</v>
      </c>
      <c r="N13" s="48" t="s">
        <v>284</v>
      </c>
      <c r="O13" s="49" t="s">
        <v>55</v>
      </c>
      <c r="P13" s="50">
        <v>8850000</v>
      </c>
      <c r="Q13" s="8">
        <v>0</v>
      </c>
      <c r="R13" s="8">
        <f t="shared" si="0"/>
        <v>8850000</v>
      </c>
      <c r="S13" s="52" t="s">
        <v>285</v>
      </c>
      <c r="T13" s="8">
        <f t="shared" si="1"/>
        <v>442500</v>
      </c>
      <c r="U13" s="9">
        <f t="shared" si="2"/>
        <v>9292500</v>
      </c>
      <c r="V13" s="53" t="s">
        <v>57</v>
      </c>
      <c r="W13" s="54">
        <f>IFERROR(VLOOKUP(MAX('[1]3203-2024-0059'!A:A), '[1]3203-2024-0059'!A:I, 1, FALSE),0)</f>
        <v>3</v>
      </c>
      <c r="X13" s="47">
        <f>IFERROR(IF(W13=0,"N/A",VLOOKUP(MAX('[1]3203-2024-0059'!A:A), '[1]3203-2024-0059'!A:I, 2, FALSE)),"N/A")</f>
        <v>45643</v>
      </c>
      <c r="Y13" s="44" t="str">
        <f>IFERROR(IF(W13=0,"N/A",VLOOKUP(MAX('[1]3203-2024-0059'!A:A), '[1]3203-2024-0059'!A:I, 3, FALSE)),"N/A")</f>
        <v>INTERIM</v>
      </c>
      <c r="Z13" s="47">
        <f>IFERROR(IF(W13=0,"N/A",VLOOKUP(MAX('[1]3203-2024-0059'!A:A), '[1]3203-2024-0059'!A:I, 4, FALSE)),"N/A")</f>
        <v>45692</v>
      </c>
      <c r="AA13" s="44" t="str">
        <f>IFERROR(IF(W13=0,"N/A",VLOOKUP(MAX('[1]3203-2024-0059'!A:A), '[1]3203-2024-0059'!A:I, 5, FALSE)),"N/A")</f>
        <v>PENDING</v>
      </c>
      <c r="AB13" s="10">
        <f>IFERROR(VLOOKUP(MAX('[1]3203-2024-0059'!A:A), '[1]3203-2024-0059'!A:I, 6, FALSE),"N/A")</f>
        <v>231249.99</v>
      </c>
      <c r="AC13" s="10">
        <f>IFERROR(VLOOKUP(MAX('[1]3203-2024-0059'!A:A), '[1]3203-2024-0059'!A:I, 7, FALSE),"N/A")</f>
        <v>242812.4895</v>
      </c>
      <c r="AD13" s="55" t="s">
        <v>290</v>
      </c>
      <c r="AE13" s="44" t="s">
        <v>290</v>
      </c>
      <c r="AF13" s="56" t="s">
        <v>290</v>
      </c>
      <c r="AG13" s="57" t="s">
        <v>290</v>
      </c>
      <c r="AH13" s="58" t="s">
        <v>290</v>
      </c>
      <c r="AI13" s="55" t="s">
        <v>290</v>
      </c>
      <c r="AJ13" s="44" t="s">
        <v>290</v>
      </c>
      <c r="AK13" s="56" t="s">
        <v>290</v>
      </c>
      <c r="AL13" s="57" t="s">
        <v>290</v>
      </c>
      <c r="AM13" s="58" t="s">
        <v>290</v>
      </c>
      <c r="AN13" s="55" t="s">
        <v>290</v>
      </c>
      <c r="AO13" s="44" t="s">
        <v>290</v>
      </c>
      <c r="AP13" s="56" t="s">
        <v>290</v>
      </c>
      <c r="AQ13" s="57" t="s">
        <v>290</v>
      </c>
      <c r="AR13" s="58" t="s">
        <v>290</v>
      </c>
      <c r="AS13" s="59" t="s">
        <v>290</v>
      </c>
      <c r="AT13" s="10" t="s">
        <v>290</v>
      </c>
      <c r="AU13" s="57" t="s">
        <v>290</v>
      </c>
      <c r="AV13" s="60" t="s">
        <v>290</v>
      </c>
      <c r="AW13" s="61" t="s">
        <v>290</v>
      </c>
      <c r="AX13" s="62" t="s">
        <v>290</v>
      </c>
      <c r="AY13" s="10" t="s">
        <v>290</v>
      </c>
      <c r="AZ13" s="57" t="s">
        <v>290</v>
      </c>
      <c r="BA13" s="60" t="s">
        <v>290</v>
      </c>
      <c r="BB13" s="61" t="s">
        <v>290</v>
      </c>
      <c r="BC13" s="62" t="s">
        <v>290</v>
      </c>
      <c r="BD13" s="10" t="s">
        <v>290</v>
      </c>
      <c r="BE13" s="57" t="s">
        <v>290</v>
      </c>
      <c r="BF13" s="63" t="s">
        <v>290</v>
      </c>
      <c r="BG13" s="61" t="s">
        <v>290</v>
      </c>
      <c r="BH13" s="59" t="s">
        <v>290</v>
      </c>
      <c r="BI13" s="10" t="s">
        <v>290</v>
      </c>
      <c r="BJ13" s="57" t="s">
        <v>290</v>
      </c>
      <c r="BK13" s="63" t="s">
        <v>290</v>
      </c>
      <c r="BL13" s="61" t="s">
        <v>290</v>
      </c>
    </row>
    <row r="14" spans="1:65" s="64" customFormat="1" ht="78" customHeight="1">
      <c r="A14" s="40">
        <f t="shared" si="3"/>
        <v>13</v>
      </c>
      <c r="B14" s="41" t="s">
        <v>81</v>
      </c>
      <c r="C14" s="42">
        <f>IF(ISBLANK(B14),0,_xlfn.MAXIFS($C$2:C13,$B$2:B13,B14)+1)</f>
        <v>3</v>
      </c>
      <c r="D14" s="43" t="s">
        <v>281</v>
      </c>
      <c r="E14" s="43" t="s">
        <v>310</v>
      </c>
      <c r="F14" s="43" t="s">
        <v>311</v>
      </c>
      <c r="G14" s="44" t="s">
        <v>331</v>
      </c>
      <c r="H14" s="45" t="s">
        <v>14</v>
      </c>
      <c r="I14" s="46" t="s">
        <v>39</v>
      </c>
      <c r="J14" s="47">
        <v>45344</v>
      </c>
      <c r="K14" s="47">
        <v>45383</v>
      </c>
      <c r="L14" s="47">
        <v>46477</v>
      </c>
      <c r="M14" s="47">
        <f t="shared" si="4"/>
        <v>46477</v>
      </c>
      <c r="N14" s="48" t="s">
        <v>284</v>
      </c>
      <c r="O14" s="49" t="s">
        <v>55</v>
      </c>
      <c r="P14" s="50">
        <v>1611872.2</v>
      </c>
      <c r="Q14" s="8">
        <v>0</v>
      </c>
      <c r="R14" s="8">
        <f t="shared" si="0"/>
        <v>1611872.2</v>
      </c>
      <c r="S14" s="52" t="s">
        <v>285</v>
      </c>
      <c r="T14" s="8">
        <f t="shared" si="1"/>
        <v>80593.61</v>
      </c>
      <c r="U14" s="9">
        <f t="shared" si="2"/>
        <v>1692465.81</v>
      </c>
      <c r="V14" s="53" t="s">
        <v>57</v>
      </c>
      <c r="W14" s="54">
        <f>IFERROR(VLOOKUP(MAX('[1]3082-2024-0024'!A:A), '[1]3082-2024-0024'!A:I, 1, FALSE),0)</f>
        <v>4</v>
      </c>
      <c r="X14" s="47">
        <f>IFERROR(IF(W14=0,"N/A",VLOOKUP(MAX('[1]3082-2024-0024'!A:A), '[1]3082-2024-0024'!A:I, 2, FALSE)),"N/A")</f>
        <v>45673</v>
      </c>
      <c r="Y14" s="44" t="str">
        <f>IFERROR(IF(W14=0,"N/A",VLOOKUP(MAX('[1]3082-2024-0024'!A:A), '[1]3082-2024-0024'!A:I, 3, FALSE)),"N/A")</f>
        <v>INTERIM</v>
      </c>
      <c r="Z14" s="47">
        <f>IFERROR(IF(W14=0,"N/A",VLOOKUP(MAX('[1]3082-2024-0024'!A:A), '[1]3082-2024-0024'!A:I, 4, FALSE)),"N/A")</f>
        <v>45794</v>
      </c>
      <c r="AA14" s="44" t="str">
        <f>IFERROR(IF(W14=0,"N/A",VLOOKUP(MAX('[1]3082-2024-0024'!A:A), '[1]3082-2024-0024'!A:I, 5, FALSE)),"N/A")</f>
        <v>CERTIFIED</v>
      </c>
      <c r="AB14" s="10">
        <f>IFERROR(VLOOKUP(MAX('[1]3082-2024-0024'!A:A), '[1]3082-2024-0024'!A:I, 6, FALSE),"N/A")</f>
        <v>44774.23</v>
      </c>
      <c r="AC14" s="10">
        <f>IFERROR(VLOOKUP(MAX('[1]3082-2024-0024'!A:A), '[1]3082-2024-0024'!A:I, 7, FALSE),"N/A")</f>
        <v>47012.941500000001</v>
      </c>
      <c r="AD14" s="55" t="s">
        <v>290</v>
      </c>
      <c r="AE14" s="44" t="s">
        <v>290</v>
      </c>
      <c r="AF14" s="56" t="s">
        <v>290</v>
      </c>
      <c r="AG14" s="57" t="s">
        <v>290</v>
      </c>
      <c r="AH14" s="58" t="s">
        <v>290</v>
      </c>
      <c r="AI14" s="55" t="s">
        <v>290</v>
      </c>
      <c r="AJ14" s="44" t="s">
        <v>290</v>
      </c>
      <c r="AK14" s="56" t="s">
        <v>290</v>
      </c>
      <c r="AL14" s="57" t="s">
        <v>290</v>
      </c>
      <c r="AM14" s="58" t="s">
        <v>290</v>
      </c>
      <c r="AN14" s="55" t="s">
        <v>290</v>
      </c>
      <c r="AO14" s="44" t="s">
        <v>290</v>
      </c>
      <c r="AP14" s="56" t="s">
        <v>290</v>
      </c>
      <c r="AQ14" s="57" t="s">
        <v>290</v>
      </c>
      <c r="AR14" s="58" t="s">
        <v>290</v>
      </c>
      <c r="AS14" s="59" t="s">
        <v>290</v>
      </c>
      <c r="AT14" s="10" t="s">
        <v>290</v>
      </c>
      <c r="AU14" s="57" t="s">
        <v>290</v>
      </c>
      <c r="AV14" s="60" t="s">
        <v>290</v>
      </c>
      <c r="AW14" s="61" t="s">
        <v>290</v>
      </c>
      <c r="AX14" s="62" t="s">
        <v>290</v>
      </c>
      <c r="AY14" s="10" t="s">
        <v>290</v>
      </c>
      <c r="AZ14" s="57" t="s">
        <v>290</v>
      </c>
      <c r="BA14" s="60" t="s">
        <v>290</v>
      </c>
      <c r="BB14" s="61" t="s">
        <v>290</v>
      </c>
      <c r="BC14" s="62" t="s">
        <v>290</v>
      </c>
      <c r="BD14" s="10" t="s">
        <v>290</v>
      </c>
      <c r="BE14" s="57" t="s">
        <v>290</v>
      </c>
      <c r="BF14" s="63" t="s">
        <v>290</v>
      </c>
      <c r="BG14" s="61" t="s">
        <v>290</v>
      </c>
      <c r="BH14" s="59" t="s">
        <v>290</v>
      </c>
      <c r="BI14" s="10" t="s">
        <v>290</v>
      </c>
      <c r="BJ14" s="57" t="s">
        <v>290</v>
      </c>
      <c r="BK14" s="63" t="s">
        <v>290</v>
      </c>
      <c r="BL14" s="61" t="s">
        <v>290</v>
      </c>
    </row>
    <row r="15" spans="1:65" s="64" customFormat="1" ht="78" customHeight="1">
      <c r="A15" s="40">
        <f t="shared" si="3"/>
        <v>14</v>
      </c>
      <c r="B15" s="41" t="s">
        <v>82</v>
      </c>
      <c r="C15" s="42">
        <f>IF(ISBLANK(B15),0,_xlfn.MAXIFS($C$2:C14,$B$2:B14,B15)+1)</f>
        <v>11</v>
      </c>
      <c r="D15" s="43" t="s">
        <v>281</v>
      </c>
      <c r="E15" s="43" t="s">
        <v>281</v>
      </c>
      <c r="F15" s="43" t="s">
        <v>282</v>
      </c>
      <c r="G15" s="44" t="s">
        <v>332</v>
      </c>
      <c r="H15" s="45" t="s">
        <v>15</v>
      </c>
      <c r="I15" s="46" t="s">
        <v>40</v>
      </c>
      <c r="J15" s="47">
        <v>45355</v>
      </c>
      <c r="K15" s="47">
        <v>45356</v>
      </c>
      <c r="L15" s="47">
        <v>46450</v>
      </c>
      <c r="M15" s="47">
        <f t="shared" si="4"/>
        <v>46450</v>
      </c>
      <c r="N15" s="48" t="s">
        <v>284</v>
      </c>
      <c r="O15" s="49" t="s">
        <v>55</v>
      </c>
      <c r="P15" s="50">
        <v>179340</v>
      </c>
      <c r="Q15" s="8">
        <v>0</v>
      </c>
      <c r="R15" s="8">
        <f t="shared" si="0"/>
        <v>179340</v>
      </c>
      <c r="S15" s="52" t="s">
        <v>285</v>
      </c>
      <c r="T15" s="8">
        <f t="shared" si="1"/>
        <v>8967</v>
      </c>
      <c r="U15" s="9">
        <f t="shared" si="2"/>
        <v>188307</v>
      </c>
      <c r="V15" s="53" t="s">
        <v>57</v>
      </c>
      <c r="W15" s="54">
        <f>IFERROR(VLOOKUP(MAX('[1]3001-2024-0166'!A:A), '[1]3001-2024-0166'!A:I, 1, FALSE),0)</f>
        <v>5</v>
      </c>
      <c r="X15" s="47">
        <f>IFERROR(IF(W15=0,"N/A",VLOOKUP(MAX('[1]3001-2024-0166'!A:A), '[1]3001-2024-0166'!A:I, 2, FALSE)),"N/A")</f>
        <v>45708</v>
      </c>
      <c r="Y15" s="44" t="str">
        <f>IFERROR(IF(W15=0,"N/A",VLOOKUP(MAX('[1]3001-2024-0166'!A:A), '[1]3001-2024-0166'!A:I, 3, FALSE)),"N/A")</f>
        <v>INTERIM</v>
      </c>
      <c r="Z15" s="47" t="str">
        <f>IFERROR(IF(W15=0,"N/A",VLOOKUP(MAX('[1]3001-2024-0166'!A:A), '[1]3001-2024-0166'!A:I, 4, FALSE)),"N/A")</f>
        <v>ASAP</v>
      </c>
      <c r="AA15" s="44" t="str">
        <f>IFERROR(IF(W15=0,"N/A",VLOOKUP(MAX('[1]3001-2024-0166'!A:A), '[1]3001-2024-0166'!A:I, 5, FALSE)),"N/A")</f>
        <v>CERTIFIED</v>
      </c>
      <c r="AB15" s="10">
        <f>IFERROR(VLOOKUP(MAX('[1]3001-2024-0166'!A:A), '[1]3001-2024-0166'!A:I, 6, FALSE),"N/A")</f>
        <v>6831</v>
      </c>
      <c r="AC15" s="10">
        <f>IFERROR(VLOOKUP(MAX('[1]3001-2024-0166'!A:A), '[1]3001-2024-0166'!A:I, 7, FALSE),"N/A")</f>
        <v>7172.55</v>
      </c>
      <c r="AD15" s="55" t="s">
        <v>290</v>
      </c>
      <c r="AE15" s="44" t="s">
        <v>290</v>
      </c>
      <c r="AF15" s="56" t="s">
        <v>290</v>
      </c>
      <c r="AG15" s="57" t="s">
        <v>290</v>
      </c>
      <c r="AH15" s="58" t="s">
        <v>290</v>
      </c>
      <c r="AI15" s="55" t="s">
        <v>290</v>
      </c>
      <c r="AJ15" s="44" t="s">
        <v>290</v>
      </c>
      <c r="AK15" s="56" t="s">
        <v>290</v>
      </c>
      <c r="AL15" s="57" t="s">
        <v>290</v>
      </c>
      <c r="AM15" s="58" t="s">
        <v>290</v>
      </c>
      <c r="AN15" s="55" t="s">
        <v>290</v>
      </c>
      <c r="AO15" s="44" t="s">
        <v>290</v>
      </c>
      <c r="AP15" s="56" t="s">
        <v>290</v>
      </c>
      <c r="AQ15" s="57" t="s">
        <v>290</v>
      </c>
      <c r="AR15" s="58" t="s">
        <v>290</v>
      </c>
      <c r="AS15" s="59" t="s">
        <v>290</v>
      </c>
      <c r="AT15" s="10" t="s">
        <v>290</v>
      </c>
      <c r="AU15" s="57" t="s">
        <v>290</v>
      </c>
      <c r="AV15" s="60" t="s">
        <v>290</v>
      </c>
      <c r="AW15" s="61" t="s">
        <v>290</v>
      </c>
      <c r="AX15" s="62" t="s">
        <v>290</v>
      </c>
      <c r="AY15" s="10" t="s">
        <v>290</v>
      </c>
      <c r="AZ15" s="57" t="s">
        <v>290</v>
      </c>
      <c r="BA15" s="60" t="s">
        <v>290</v>
      </c>
      <c r="BB15" s="61" t="s">
        <v>290</v>
      </c>
      <c r="BC15" s="62" t="s">
        <v>290</v>
      </c>
      <c r="BD15" s="10" t="s">
        <v>290</v>
      </c>
      <c r="BE15" s="57" t="s">
        <v>290</v>
      </c>
      <c r="BF15" s="63" t="s">
        <v>290</v>
      </c>
      <c r="BG15" s="61" t="s">
        <v>290</v>
      </c>
      <c r="BH15" s="59" t="s">
        <v>290</v>
      </c>
      <c r="BI15" s="10" t="s">
        <v>290</v>
      </c>
      <c r="BJ15" s="57" t="s">
        <v>290</v>
      </c>
      <c r="BK15" s="63" t="s">
        <v>290</v>
      </c>
      <c r="BL15" s="61" t="s">
        <v>290</v>
      </c>
    </row>
    <row r="16" spans="1:65" s="64" customFormat="1" ht="78" customHeight="1">
      <c r="A16" s="68">
        <f t="shared" si="3"/>
        <v>15</v>
      </c>
      <c r="B16" s="69" t="s">
        <v>82</v>
      </c>
      <c r="C16" s="42">
        <f>IF(ISBLANK(B16),0,_xlfn.MAXIFS($C$2:C15,$B$2:B15,B16)+1)</f>
        <v>12</v>
      </c>
      <c r="D16" s="70" t="s">
        <v>281</v>
      </c>
      <c r="E16" s="70" t="s">
        <v>310</v>
      </c>
      <c r="F16" s="70" t="s">
        <v>311</v>
      </c>
      <c r="G16" s="71" t="s">
        <v>327</v>
      </c>
      <c r="H16" s="72" t="s">
        <v>16</v>
      </c>
      <c r="I16" s="73" t="s">
        <v>41</v>
      </c>
      <c r="J16" s="74">
        <v>45357</v>
      </c>
      <c r="K16" s="74">
        <v>45357</v>
      </c>
      <c r="L16" s="74">
        <f>K16+77-1</f>
        <v>45433</v>
      </c>
      <c r="M16" s="47">
        <f t="shared" si="4"/>
        <v>45433</v>
      </c>
      <c r="N16" s="75" t="s">
        <v>305</v>
      </c>
      <c r="O16" s="76" t="s">
        <v>55</v>
      </c>
      <c r="P16" s="77">
        <v>548380</v>
      </c>
      <c r="Q16" s="78">
        <v>0</v>
      </c>
      <c r="R16" s="11">
        <f t="shared" si="0"/>
        <v>548380</v>
      </c>
      <c r="S16" s="79" t="s">
        <v>285</v>
      </c>
      <c r="T16" s="11">
        <f t="shared" si="1"/>
        <v>27419</v>
      </c>
      <c r="U16" s="12">
        <f t="shared" si="2"/>
        <v>575799</v>
      </c>
      <c r="V16" s="80" t="s">
        <v>57</v>
      </c>
      <c r="W16" s="81">
        <f>IFERROR(VLOOKUP(MAX('[1]DMS 149600'!A:A), '[1]DMS 149600'!A:I, 1, FALSE),0)</f>
        <v>1</v>
      </c>
      <c r="X16" s="74">
        <f>IFERROR(IF(W16=0,"N/A",VLOOKUP(MAX('[1]DMS 149600'!A:A), '[1]DMS 149600'!A:I, 2, FALSE)),"N/A")</f>
        <v>45496</v>
      </c>
      <c r="Y16" s="71" t="str">
        <f>IFERROR(IF(W16=0,"N/A",VLOOKUP(MAX('[1]DMS 149600'!A:A), '[1]DMS 149600'!A:I, 3, FALSE)),"N/A")</f>
        <v>INTERIM</v>
      </c>
      <c r="Z16" s="74">
        <f>IFERROR(IF(W16=0,"N/A",VLOOKUP(MAX('[1]DMS 149600'!A:A), '[1]DMS 149600'!A:I, 4, FALSE)),"N/A")</f>
        <v>45529</v>
      </c>
      <c r="AA16" s="71" t="str">
        <f>IFERROR(IF(W16=0,"N/A",VLOOKUP(MAX('[1]DMS 149600'!A:A), '[1]DMS 149600'!A:I, 5, FALSE)),"N/A")</f>
        <v>CERTIFIED</v>
      </c>
      <c r="AB16" s="13">
        <f>IFERROR(VLOOKUP(MAX('[1]DMS 149600'!A:A), '[1]DMS 149600'!A:I, 6, FALSE),"N/A")</f>
        <v>493542</v>
      </c>
      <c r="AC16" s="13">
        <f>IFERROR(VLOOKUP(MAX('[1]DMS 149600'!A:A), '[1]DMS 149600'!A:I, 7, FALSE),"N/A")</f>
        <v>518219.1</v>
      </c>
      <c r="AD16" s="82" t="s">
        <v>290</v>
      </c>
      <c r="AE16" s="71" t="s">
        <v>290</v>
      </c>
      <c r="AF16" s="83" t="s">
        <v>290</v>
      </c>
      <c r="AG16" s="84" t="s">
        <v>290</v>
      </c>
      <c r="AH16" s="85" t="s">
        <v>290</v>
      </c>
      <c r="AI16" s="82" t="s">
        <v>290</v>
      </c>
      <c r="AJ16" s="71" t="s">
        <v>290</v>
      </c>
      <c r="AK16" s="83" t="s">
        <v>290</v>
      </c>
      <c r="AL16" s="84" t="s">
        <v>290</v>
      </c>
      <c r="AM16" s="85" t="s">
        <v>290</v>
      </c>
      <c r="AN16" s="82" t="s">
        <v>290</v>
      </c>
      <c r="AO16" s="71" t="s">
        <v>290</v>
      </c>
      <c r="AP16" s="83" t="s">
        <v>290</v>
      </c>
      <c r="AQ16" s="84" t="s">
        <v>290</v>
      </c>
      <c r="AR16" s="85" t="s">
        <v>290</v>
      </c>
      <c r="AS16" s="86" t="s">
        <v>290</v>
      </c>
      <c r="AT16" s="13" t="s">
        <v>290</v>
      </c>
      <c r="AU16" s="84" t="s">
        <v>290</v>
      </c>
      <c r="AV16" s="87" t="s">
        <v>290</v>
      </c>
      <c r="AW16" s="88" t="s">
        <v>290</v>
      </c>
      <c r="AX16" s="89" t="s">
        <v>290</v>
      </c>
      <c r="AY16" s="13" t="s">
        <v>290</v>
      </c>
      <c r="AZ16" s="84" t="s">
        <v>290</v>
      </c>
      <c r="BA16" s="87" t="s">
        <v>290</v>
      </c>
      <c r="BB16" s="88" t="s">
        <v>290</v>
      </c>
      <c r="BC16" s="89" t="s">
        <v>290</v>
      </c>
      <c r="BD16" s="13" t="s">
        <v>290</v>
      </c>
      <c r="BE16" s="84" t="s">
        <v>290</v>
      </c>
      <c r="BF16" s="90" t="s">
        <v>290</v>
      </c>
      <c r="BG16" s="88" t="s">
        <v>290</v>
      </c>
      <c r="BH16" s="82" t="s">
        <v>327</v>
      </c>
      <c r="BI16" s="13" t="s">
        <v>328</v>
      </c>
      <c r="BJ16" s="84" t="s">
        <v>329</v>
      </c>
      <c r="BK16" s="90">
        <f>5000000*3.67</f>
        <v>18350000</v>
      </c>
      <c r="BL16" s="88">
        <v>45626</v>
      </c>
      <c r="BM16" s="66"/>
    </row>
    <row r="17" spans="1:64" s="64" customFormat="1" ht="78" customHeight="1">
      <c r="A17" s="68">
        <f t="shared" si="3"/>
        <v>16</v>
      </c>
      <c r="B17" s="69" t="s">
        <v>81</v>
      </c>
      <c r="C17" s="42">
        <f>IF(ISBLANK(B17),0,_xlfn.MAXIFS($C$2:C16,$B$2:B16,B17)+1)</f>
        <v>4</v>
      </c>
      <c r="D17" s="70" t="s">
        <v>281</v>
      </c>
      <c r="E17" s="70" t="s">
        <v>281</v>
      </c>
      <c r="F17" s="70" t="s">
        <v>282</v>
      </c>
      <c r="G17" s="71" t="s">
        <v>283</v>
      </c>
      <c r="H17" s="91" t="s">
        <v>17</v>
      </c>
      <c r="I17" s="73" t="s">
        <v>42</v>
      </c>
      <c r="J17" s="74">
        <v>45372</v>
      </c>
      <c r="K17" s="74" t="s">
        <v>57</v>
      </c>
      <c r="L17" s="74" t="s">
        <v>57</v>
      </c>
      <c r="M17" s="47" t="str">
        <f t="shared" si="4"/>
        <v>-</v>
      </c>
      <c r="N17" s="75" t="s">
        <v>284</v>
      </c>
      <c r="O17" s="76" t="s">
        <v>55</v>
      </c>
      <c r="P17" s="77">
        <v>5452593</v>
      </c>
      <c r="Q17" s="11">
        <v>0</v>
      </c>
      <c r="R17" s="11">
        <f t="shared" si="0"/>
        <v>5452593</v>
      </c>
      <c r="S17" s="79" t="s">
        <v>285</v>
      </c>
      <c r="T17" s="11">
        <f t="shared" si="1"/>
        <v>272629.65000000002</v>
      </c>
      <c r="U17" s="12">
        <f t="shared" si="2"/>
        <v>5725222.6500000004</v>
      </c>
      <c r="V17" s="92" t="s">
        <v>333</v>
      </c>
      <c r="W17" s="81">
        <f>IFERROR(VLOOKUP(MAX('[1]3001-2024-0207'!A:A), '[1]3001-2024-0207'!A:I, 1, FALSE),0)</f>
        <v>1</v>
      </c>
      <c r="X17" s="74">
        <f>IFERROR(IF(W17=0,"N/A",VLOOKUP(MAX('[1]3001-2024-0207'!A:A), '[1]3001-2024-0207'!A:I, 2, FALSE)),"N/A")</f>
        <v>45552</v>
      </c>
      <c r="Y17" s="71" t="str">
        <f>IFERROR(IF(W17=0,"N/A",VLOOKUP(MAX('[1]3001-2024-0207'!A:A), '[1]3001-2024-0207'!A:I, 3, FALSE)),"N/A")</f>
        <v>INTERIM</v>
      </c>
      <c r="Z17" s="74">
        <f>IFERROR(IF(W17=0,"N/A",VLOOKUP(MAX('[1]3001-2024-0207'!A:A), '[1]3001-2024-0207'!A:I, 4, FALSE)),"N/A")</f>
        <v>45601</v>
      </c>
      <c r="AA17" s="71" t="str">
        <f>IFERROR(IF(W17=0,"N/A",VLOOKUP(MAX('[1]3001-2024-0207'!A:A), '[1]3001-2024-0207'!A:I, 5, FALSE)),"N/A")</f>
        <v>CERTIFIED</v>
      </c>
      <c r="AB17" s="13">
        <f>IFERROR(VLOOKUP(MAX('[1]3001-2024-0207'!A:A), '[1]3001-2024-0207'!A:I, 6, FALSE),"N/A")</f>
        <v>3936989.39</v>
      </c>
      <c r="AC17" s="13">
        <f>IFERROR(VLOOKUP(MAX('[1]3001-2024-0207'!A:A), '[1]3001-2024-0207'!A:I, 7, FALSE),"N/A")</f>
        <v>4133838.8595000003</v>
      </c>
      <c r="AD17" s="82" t="s">
        <v>295</v>
      </c>
      <c r="AE17" s="71" t="s">
        <v>287</v>
      </c>
      <c r="AF17" s="83" t="s">
        <v>334</v>
      </c>
      <c r="AG17" s="84">
        <v>234728</v>
      </c>
      <c r="AH17" s="85">
        <v>46557</v>
      </c>
      <c r="AI17" s="82" t="s">
        <v>290</v>
      </c>
      <c r="AJ17" s="71" t="s">
        <v>290</v>
      </c>
      <c r="AK17" s="83" t="s">
        <v>290</v>
      </c>
      <c r="AL17" s="84" t="s">
        <v>290</v>
      </c>
      <c r="AM17" s="85" t="s">
        <v>290</v>
      </c>
      <c r="AN17" s="82" t="s">
        <v>290</v>
      </c>
      <c r="AO17" s="71" t="s">
        <v>290</v>
      </c>
      <c r="AP17" s="83" t="s">
        <v>290</v>
      </c>
      <c r="AQ17" s="84" t="s">
        <v>290</v>
      </c>
      <c r="AR17" s="85" t="s">
        <v>290</v>
      </c>
      <c r="AS17" s="86" t="s">
        <v>290</v>
      </c>
      <c r="AT17" s="13" t="s">
        <v>290</v>
      </c>
      <c r="AU17" s="84" t="s">
        <v>290</v>
      </c>
      <c r="AV17" s="87" t="s">
        <v>290</v>
      </c>
      <c r="AW17" s="88" t="s">
        <v>290</v>
      </c>
      <c r="AX17" s="89" t="s">
        <v>290</v>
      </c>
      <c r="AY17" s="13" t="s">
        <v>290</v>
      </c>
      <c r="AZ17" s="84" t="s">
        <v>290</v>
      </c>
      <c r="BA17" s="87" t="s">
        <v>290</v>
      </c>
      <c r="BB17" s="88" t="s">
        <v>290</v>
      </c>
      <c r="BC17" s="89" t="s">
        <v>290</v>
      </c>
      <c r="BD17" s="13" t="s">
        <v>290</v>
      </c>
      <c r="BE17" s="84" t="s">
        <v>290</v>
      </c>
      <c r="BF17" s="90" t="s">
        <v>290</v>
      </c>
      <c r="BG17" s="88" t="s">
        <v>290</v>
      </c>
      <c r="BH17" s="86" t="s">
        <v>290</v>
      </c>
      <c r="BI17" s="13" t="s">
        <v>290</v>
      </c>
      <c r="BJ17" s="84" t="s">
        <v>290</v>
      </c>
      <c r="BK17" s="90" t="s">
        <v>290</v>
      </c>
      <c r="BL17" s="88" t="s">
        <v>290</v>
      </c>
    </row>
    <row r="18" spans="1:64" s="64" customFormat="1" ht="78" customHeight="1">
      <c r="A18" s="68">
        <f t="shared" si="3"/>
        <v>17</v>
      </c>
      <c r="B18" s="69" t="s">
        <v>81</v>
      </c>
      <c r="C18" s="42">
        <f>IF(ISBLANK(B18),0,_xlfn.MAXIFS($C$2:C17,$B$2:B17,B18)+1)</f>
        <v>5</v>
      </c>
      <c r="D18" s="70" t="s">
        <v>281</v>
      </c>
      <c r="E18" s="70" t="s">
        <v>281</v>
      </c>
      <c r="F18" s="70" t="s">
        <v>335</v>
      </c>
      <c r="G18" s="71" t="s">
        <v>336</v>
      </c>
      <c r="H18" s="91" t="s">
        <v>18</v>
      </c>
      <c r="I18" s="73" t="s">
        <v>43</v>
      </c>
      <c r="J18" s="74" t="s">
        <v>57</v>
      </c>
      <c r="K18" s="74" t="s">
        <v>57</v>
      </c>
      <c r="L18" s="74" t="s">
        <v>57</v>
      </c>
      <c r="M18" s="47" t="str">
        <f t="shared" si="4"/>
        <v>-</v>
      </c>
      <c r="N18" s="75" t="s">
        <v>337</v>
      </c>
      <c r="O18" s="76" t="s">
        <v>54</v>
      </c>
      <c r="P18" s="77">
        <v>39370</v>
      </c>
      <c r="Q18" s="11">
        <v>0</v>
      </c>
      <c r="R18" s="11">
        <f t="shared" si="0"/>
        <v>39370</v>
      </c>
      <c r="S18" s="79" t="s">
        <v>285</v>
      </c>
      <c r="T18" s="11">
        <f t="shared" si="1"/>
        <v>1968.5</v>
      </c>
      <c r="U18" s="12">
        <f t="shared" si="2"/>
        <v>41338.5</v>
      </c>
      <c r="V18" s="80" t="s">
        <v>338</v>
      </c>
      <c r="W18" s="81">
        <f>IFERROR(VLOOKUP(MAX('[1]3026-2023-0004'!A:A), '[1]3026-2023-0004'!A:I, 1, FALSE),0)</f>
        <v>0</v>
      </c>
      <c r="X18" s="74" t="str">
        <f>IFERROR(IF(W18=0,"N/A",VLOOKUP(MAX('[1]3026-2023-0004'!A:A), '[1]3026-2023-0004'!A:I, 2, FALSE)),"N/A")</f>
        <v>N/A</v>
      </c>
      <c r="Y18" s="71" t="str">
        <f>IFERROR(IF(W18=0,"N/A",VLOOKUP(MAX('[1]3026-2023-0004'!A:A), '[1]3026-2023-0004'!A:I, 3, FALSE)),"N/A")</f>
        <v>N/A</v>
      </c>
      <c r="Z18" s="74" t="str">
        <f>IFERROR(IF(W18=0,"N/A",VLOOKUP(MAX('[1]3026-2023-0004'!A:A), '[1]3026-2023-0004'!A:I, 4, FALSE)),"N/A")</f>
        <v>N/A</v>
      </c>
      <c r="AA18" s="71" t="str">
        <f>IFERROR(IF(W18=0,"N/A",VLOOKUP(MAX('[1]3026-2023-0004'!A:A), '[1]3026-2023-0004'!A:I, 5, FALSE)),"N/A")</f>
        <v>N/A</v>
      </c>
      <c r="AB18" s="13" t="str">
        <f>IFERROR(VLOOKUP(MAX('[1]3026-2023-0004'!A:A), '[1]3026-2023-0004'!A:I, 6, FALSE),"N/A")</f>
        <v>N/A</v>
      </c>
      <c r="AC18" s="13" t="str">
        <f>IFERROR(VLOOKUP(MAX('[1]3026-2023-0004'!A:A), '[1]3026-2023-0004'!A:I, 7, FALSE),"N/A")</f>
        <v>N/A</v>
      </c>
      <c r="AD18" s="82" t="s">
        <v>290</v>
      </c>
      <c r="AE18" s="71" t="s">
        <v>290</v>
      </c>
      <c r="AF18" s="83" t="s">
        <v>290</v>
      </c>
      <c r="AG18" s="84" t="s">
        <v>290</v>
      </c>
      <c r="AH18" s="85" t="s">
        <v>290</v>
      </c>
      <c r="AI18" s="82" t="s">
        <v>290</v>
      </c>
      <c r="AJ18" s="71" t="s">
        <v>290</v>
      </c>
      <c r="AK18" s="83" t="s">
        <v>290</v>
      </c>
      <c r="AL18" s="84" t="s">
        <v>290</v>
      </c>
      <c r="AM18" s="85" t="s">
        <v>290</v>
      </c>
      <c r="AN18" s="82" t="s">
        <v>290</v>
      </c>
      <c r="AO18" s="71" t="s">
        <v>290</v>
      </c>
      <c r="AP18" s="83" t="s">
        <v>290</v>
      </c>
      <c r="AQ18" s="84" t="s">
        <v>290</v>
      </c>
      <c r="AR18" s="85" t="s">
        <v>290</v>
      </c>
      <c r="AS18" s="86" t="s">
        <v>290</v>
      </c>
      <c r="AT18" s="13" t="s">
        <v>290</v>
      </c>
      <c r="AU18" s="84" t="s">
        <v>290</v>
      </c>
      <c r="AV18" s="87" t="s">
        <v>290</v>
      </c>
      <c r="AW18" s="88" t="s">
        <v>290</v>
      </c>
      <c r="AX18" s="89" t="s">
        <v>290</v>
      </c>
      <c r="AY18" s="13" t="s">
        <v>290</v>
      </c>
      <c r="AZ18" s="84" t="s">
        <v>290</v>
      </c>
      <c r="BA18" s="87" t="s">
        <v>290</v>
      </c>
      <c r="BB18" s="88" t="s">
        <v>290</v>
      </c>
      <c r="BC18" s="89" t="s">
        <v>290</v>
      </c>
      <c r="BD18" s="13" t="s">
        <v>290</v>
      </c>
      <c r="BE18" s="84" t="s">
        <v>290</v>
      </c>
      <c r="BF18" s="90" t="s">
        <v>290</v>
      </c>
      <c r="BG18" s="88" t="s">
        <v>290</v>
      </c>
      <c r="BH18" s="86" t="s">
        <v>290</v>
      </c>
      <c r="BI18" s="13" t="s">
        <v>290</v>
      </c>
      <c r="BJ18" s="84" t="s">
        <v>290</v>
      </c>
      <c r="BK18" s="90" t="s">
        <v>290</v>
      </c>
      <c r="BL18" s="88" t="s">
        <v>290</v>
      </c>
    </row>
    <row r="19" spans="1:64" s="64" customFormat="1" ht="78" customHeight="1">
      <c r="A19" s="68">
        <f t="shared" si="3"/>
        <v>18</v>
      </c>
      <c r="B19" s="69" t="s">
        <v>82</v>
      </c>
      <c r="C19" s="42">
        <f>IF(ISBLANK(B19),0,_xlfn.MAXIFS($C$2:C18,$B$2:B18,B19)+1)</f>
        <v>13</v>
      </c>
      <c r="D19" s="70" t="s">
        <v>339</v>
      </c>
      <c r="E19" s="70" t="s">
        <v>340</v>
      </c>
      <c r="F19" s="70" t="s">
        <v>341</v>
      </c>
      <c r="G19" s="71" t="s">
        <v>342</v>
      </c>
      <c r="H19" s="72" t="s">
        <v>19</v>
      </c>
      <c r="I19" s="73" t="s">
        <v>44</v>
      </c>
      <c r="J19" s="74">
        <v>45527</v>
      </c>
      <c r="K19" s="74">
        <v>45540</v>
      </c>
      <c r="L19" s="74">
        <f>K19+795-1</f>
        <v>46334</v>
      </c>
      <c r="M19" s="47">
        <f t="shared" si="4"/>
        <v>46334</v>
      </c>
      <c r="N19" s="75" t="s">
        <v>284</v>
      </c>
      <c r="O19" s="49" t="s">
        <v>55</v>
      </c>
      <c r="P19" s="77">
        <v>810529166.66999996</v>
      </c>
      <c r="Q19" s="11">
        <f>96105977+12177137.76</f>
        <v>108283114.76000001</v>
      </c>
      <c r="R19" s="11">
        <f t="shared" si="0"/>
        <v>918812281.42999995</v>
      </c>
      <c r="S19" s="79" t="s">
        <v>285</v>
      </c>
      <c r="T19" s="11">
        <f t="shared" si="1"/>
        <v>45940614.071500003</v>
      </c>
      <c r="U19" s="12">
        <f t="shared" si="2"/>
        <v>964752895.50149989</v>
      </c>
      <c r="V19" s="80" t="s">
        <v>57</v>
      </c>
      <c r="W19" s="81">
        <f>IFERROR(VLOOKUP(MAX('[1]DMS 148763'!A:A), '[1]DMS 148763'!A:I, 1, FALSE),0)</f>
        <v>9</v>
      </c>
      <c r="X19" s="74">
        <f>IFERROR(IF(W19=0,"N/A",VLOOKUP(MAX('[1]DMS 148763'!A:A), '[1]DMS 148763'!A:I, 2, FALSE)),"N/A")</f>
        <v>45798</v>
      </c>
      <c r="Y19" s="71" t="str">
        <f>IFERROR(IF(W19=0,"N/A",VLOOKUP(MAX('[1]DMS 148763'!A:A), '[1]DMS 148763'!A:I, 3, FALSE)),"N/A")</f>
        <v>INTERIM</v>
      </c>
      <c r="Z19" s="74">
        <f>IFERROR(IF(W19=0,"N/A",VLOOKUP(MAX('[1]DMS 148763'!A:A), '[1]DMS 148763'!A:I, 4, FALSE)),"N/A")</f>
        <v>45852</v>
      </c>
      <c r="AA19" s="71" t="str">
        <f>IFERROR(IF(W19=0,"N/A",VLOOKUP(MAX('[1]DMS 148763'!A:A), '[1]DMS 148763'!A:I, 5, FALSE)),"N/A")</f>
        <v>CERTIFIED</v>
      </c>
      <c r="AB19" s="13">
        <f>IFERROR(VLOOKUP(MAX('[1]DMS 148763'!A:A), '[1]DMS 148763'!A:I, 6, FALSE),"N/A")</f>
        <v>30214778.629999999</v>
      </c>
      <c r="AC19" s="13">
        <f>IFERROR(VLOOKUP(MAX('[1]DMS 148763'!A:A), '[1]DMS 148763'!A:I, 7, FALSE),"N/A")</f>
        <v>31725517.561499998</v>
      </c>
      <c r="AD19" s="82" t="s">
        <v>290</v>
      </c>
      <c r="AE19" s="71" t="s">
        <v>290</v>
      </c>
      <c r="AF19" s="83" t="s">
        <v>290</v>
      </c>
      <c r="AG19" s="84" t="s">
        <v>290</v>
      </c>
      <c r="AH19" s="85" t="s">
        <v>290</v>
      </c>
      <c r="AI19" s="82" t="s">
        <v>290</v>
      </c>
      <c r="AJ19" s="71" t="s">
        <v>290</v>
      </c>
      <c r="AK19" s="83" t="s">
        <v>290</v>
      </c>
      <c r="AL19" s="84" t="s">
        <v>290</v>
      </c>
      <c r="AM19" s="85" t="s">
        <v>290</v>
      </c>
      <c r="AN19" s="82" t="s">
        <v>290</v>
      </c>
      <c r="AO19" s="71" t="s">
        <v>290</v>
      </c>
      <c r="AP19" s="83" t="s">
        <v>290</v>
      </c>
      <c r="AQ19" s="84" t="s">
        <v>290</v>
      </c>
      <c r="AR19" s="85" t="s">
        <v>290</v>
      </c>
      <c r="AS19" s="86" t="s">
        <v>290</v>
      </c>
      <c r="AT19" s="13" t="s">
        <v>290</v>
      </c>
      <c r="AU19" s="84" t="s">
        <v>290</v>
      </c>
      <c r="AV19" s="87" t="s">
        <v>290</v>
      </c>
      <c r="AW19" s="88" t="s">
        <v>290</v>
      </c>
      <c r="AX19" s="89" t="s">
        <v>290</v>
      </c>
      <c r="AY19" s="13" t="s">
        <v>290</v>
      </c>
      <c r="AZ19" s="84" t="s">
        <v>290</v>
      </c>
      <c r="BA19" s="87" t="s">
        <v>290</v>
      </c>
      <c r="BB19" s="88" t="s">
        <v>290</v>
      </c>
      <c r="BC19" s="89" t="s">
        <v>290</v>
      </c>
      <c r="BD19" s="13" t="s">
        <v>290</v>
      </c>
      <c r="BE19" s="84" t="s">
        <v>290</v>
      </c>
      <c r="BF19" s="90" t="s">
        <v>290</v>
      </c>
      <c r="BG19" s="88" t="s">
        <v>290</v>
      </c>
      <c r="BH19" s="86" t="s">
        <v>290</v>
      </c>
      <c r="BI19" s="13" t="s">
        <v>290</v>
      </c>
      <c r="BJ19" s="84" t="s">
        <v>290</v>
      </c>
      <c r="BK19" s="90" t="s">
        <v>290</v>
      </c>
      <c r="BL19" s="88" t="s">
        <v>290</v>
      </c>
    </row>
    <row r="20" spans="1:64" s="64" customFormat="1" ht="78" customHeight="1">
      <c r="A20" s="68">
        <f t="shared" si="3"/>
        <v>19</v>
      </c>
      <c r="B20" s="69" t="s">
        <v>81</v>
      </c>
      <c r="C20" s="42">
        <f>IF(ISBLANK(B20),0,_xlfn.MAXIFS($C$2:C19,$B$2:B19,B20)+1)</f>
        <v>6</v>
      </c>
      <c r="D20" s="70" t="s">
        <v>281</v>
      </c>
      <c r="E20" s="70" t="s">
        <v>281</v>
      </c>
      <c r="F20" s="70" t="s">
        <v>282</v>
      </c>
      <c r="G20" s="71" t="s">
        <v>343</v>
      </c>
      <c r="H20" s="72" t="s">
        <v>20</v>
      </c>
      <c r="I20" s="73" t="s">
        <v>45</v>
      </c>
      <c r="J20" s="74">
        <v>45337</v>
      </c>
      <c r="K20" s="74">
        <v>45337</v>
      </c>
      <c r="L20" s="74">
        <v>45365</v>
      </c>
      <c r="M20" s="47">
        <f t="shared" si="4"/>
        <v>45365</v>
      </c>
      <c r="N20" s="75" t="s">
        <v>337</v>
      </c>
      <c r="O20" s="49" t="s">
        <v>54</v>
      </c>
      <c r="P20" s="77">
        <v>662142</v>
      </c>
      <c r="Q20" s="11">
        <v>0</v>
      </c>
      <c r="R20" s="11">
        <f t="shared" ref="R20:R21" si="5">SUM(P20:Q20)</f>
        <v>662142</v>
      </c>
      <c r="S20" s="79" t="s">
        <v>285</v>
      </c>
      <c r="T20" s="11">
        <f t="shared" si="1"/>
        <v>33107.1</v>
      </c>
      <c r="U20" s="12">
        <f t="shared" si="2"/>
        <v>695249.1</v>
      </c>
      <c r="V20" s="80" t="s">
        <v>57</v>
      </c>
      <c r="W20" s="81">
        <f>IFERROR(VLOOKUP(MAX('[1]3026-2024-0001'!A:A), '[1]3026-2024-0001'!A:I, 1, FALSE),0)</f>
        <v>1</v>
      </c>
      <c r="X20" s="74">
        <f>IFERROR(IF(W20=0,"N/A",VLOOKUP(MAX('[1]3026-2024-0001'!A:A), '[1]3026-2024-0001'!A:I, 2, FALSE)),"N/A")</f>
        <v>45379</v>
      </c>
      <c r="Y20" s="71" t="str">
        <f>IFERROR(IF(W20=0,"N/A",VLOOKUP(MAX('[1]3026-2024-0001'!A:A), '[1]3026-2024-0001'!A:I, 3, FALSE)),"N/A")</f>
        <v>FINAL</v>
      </c>
      <c r="Z20" s="74">
        <f>IFERROR(IF(W20=0,"N/A",VLOOKUP(MAX('[1]3026-2024-0001'!A:A), '[1]3026-2024-0001'!A:I, 4, FALSE)),"N/A")</f>
        <v>45409</v>
      </c>
      <c r="AA20" s="71" t="str">
        <f>IFERROR(IF(W20=0,"N/A",VLOOKUP(MAX('[1]3026-2024-0001'!A:A), '[1]3026-2024-0001'!A:I, 5, FALSE)),"N/A")</f>
        <v>CERTIFIED</v>
      </c>
      <c r="AB20" s="13">
        <f>IFERROR(VLOOKUP(MAX('[1]3026-2024-0001'!A:A), '[1]3026-2024-0001'!A:I, 6, FALSE),"N/A")</f>
        <v>662142</v>
      </c>
      <c r="AC20" s="13">
        <f>IFERROR(VLOOKUP(MAX('[1]3026-2024-0001'!A:A), '[1]3026-2024-0001'!A:I, 7, FALSE),"N/A")</f>
        <v>695249.1</v>
      </c>
      <c r="AD20" s="82" t="s">
        <v>290</v>
      </c>
      <c r="AE20" s="71" t="s">
        <v>290</v>
      </c>
      <c r="AF20" s="83" t="s">
        <v>290</v>
      </c>
      <c r="AG20" s="84" t="s">
        <v>290</v>
      </c>
      <c r="AH20" s="85" t="s">
        <v>290</v>
      </c>
      <c r="AI20" s="82" t="s">
        <v>290</v>
      </c>
      <c r="AJ20" s="71" t="s">
        <v>290</v>
      </c>
      <c r="AK20" s="83" t="s">
        <v>290</v>
      </c>
      <c r="AL20" s="84" t="s">
        <v>290</v>
      </c>
      <c r="AM20" s="85" t="s">
        <v>290</v>
      </c>
      <c r="AN20" s="82" t="s">
        <v>290</v>
      </c>
      <c r="AO20" s="71" t="s">
        <v>290</v>
      </c>
      <c r="AP20" s="83" t="s">
        <v>290</v>
      </c>
      <c r="AQ20" s="84" t="s">
        <v>290</v>
      </c>
      <c r="AR20" s="85" t="s">
        <v>290</v>
      </c>
      <c r="AS20" s="86" t="s">
        <v>290</v>
      </c>
      <c r="AT20" s="13" t="s">
        <v>290</v>
      </c>
      <c r="AU20" s="84" t="s">
        <v>290</v>
      </c>
      <c r="AV20" s="87" t="s">
        <v>290</v>
      </c>
      <c r="AW20" s="88" t="s">
        <v>290</v>
      </c>
      <c r="AX20" s="89" t="s">
        <v>290</v>
      </c>
      <c r="AY20" s="13" t="s">
        <v>290</v>
      </c>
      <c r="AZ20" s="84" t="s">
        <v>290</v>
      </c>
      <c r="BA20" s="87" t="s">
        <v>290</v>
      </c>
      <c r="BB20" s="88" t="s">
        <v>290</v>
      </c>
      <c r="BC20" s="89" t="s">
        <v>290</v>
      </c>
      <c r="BD20" s="13" t="s">
        <v>290</v>
      </c>
      <c r="BE20" s="84" t="s">
        <v>290</v>
      </c>
      <c r="BF20" s="90" t="s">
        <v>290</v>
      </c>
      <c r="BG20" s="88" t="s">
        <v>290</v>
      </c>
      <c r="BH20" s="86" t="s">
        <v>290</v>
      </c>
      <c r="BI20" s="13" t="s">
        <v>290</v>
      </c>
      <c r="BJ20" s="84" t="s">
        <v>290</v>
      </c>
      <c r="BK20" s="90" t="s">
        <v>290</v>
      </c>
      <c r="BL20" s="88" t="s">
        <v>290</v>
      </c>
    </row>
    <row r="21" spans="1:64" s="64" customFormat="1" ht="78" customHeight="1">
      <c r="A21" s="68">
        <f t="shared" si="3"/>
        <v>20</v>
      </c>
      <c r="B21" s="69" t="s">
        <v>82</v>
      </c>
      <c r="C21" s="42">
        <f>IF(ISBLANK(B21),0,_xlfn.MAXIFS($C$2:C20,$B$2:B20,B21)+1)</f>
        <v>14</v>
      </c>
      <c r="D21" s="70" t="s">
        <v>281</v>
      </c>
      <c r="E21" s="70" t="s">
        <v>321</v>
      </c>
      <c r="F21" s="70" t="s">
        <v>344</v>
      </c>
      <c r="G21" s="71" t="s">
        <v>345</v>
      </c>
      <c r="H21" s="72" t="s">
        <v>21</v>
      </c>
      <c r="I21" s="73" t="s">
        <v>46</v>
      </c>
      <c r="J21" s="74">
        <v>45329</v>
      </c>
      <c r="K21" s="74">
        <v>45328</v>
      </c>
      <c r="L21" s="74">
        <v>45351</v>
      </c>
      <c r="M21" s="47">
        <f t="shared" si="4"/>
        <v>45351</v>
      </c>
      <c r="N21" s="75" t="s">
        <v>284</v>
      </c>
      <c r="O21" s="49" t="s">
        <v>54</v>
      </c>
      <c r="P21" s="77">
        <v>794178</v>
      </c>
      <c r="Q21" s="11">
        <v>0</v>
      </c>
      <c r="R21" s="11">
        <f t="shared" si="5"/>
        <v>794178</v>
      </c>
      <c r="S21" s="79" t="s">
        <v>285</v>
      </c>
      <c r="T21" s="11">
        <f t="shared" si="1"/>
        <v>39708.9</v>
      </c>
      <c r="U21" s="12">
        <f t="shared" si="2"/>
        <v>833886.9</v>
      </c>
      <c r="V21" s="80" t="s">
        <v>57</v>
      </c>
      <c r="W21" s="81">
        <f>IFERROR(VLOOKUP(MAX('[1]3116-2024-0006'!A:A), '[1]3116-2024-0006'!A:I, 1, FALSE),0)</f>
        <v>1</v>
      </c>
      <c r="X21" s="74">
        <f>IFERROR(IF(W21=0,"N/A",VLOOKUP(MAX('[1]3116-2024-0006'!A:A), '[1]3116-2024-0006'!A:I, 2, FALSE)),"N/A")</f>
        <v>45349</v>
      </c>
      <c r="Y21" s="71" t="str">
        <f>IFERROR(IF(W21=0,"N/A",VLOOKUP(MAX('[1]3116-2024-0006'!A:A), '[1]3116-2024-0006'!A:I, 3, FALSE)),"N/A")</f>
        <v>FINAL</v>
      </c>
      <c r="Z21" s="74" t="str">
        <f>IFERROR(IF(W21=0,"N/A",VLOOKUP(MAX('[1]3116-2024-0006'!A:A), '[1]3116-2024-0006'!A:I, 4, FALSE)),"N/A")</f>
        <v>IMMEDIATE</v>
      </c>
      <c r="AA21" s="71" t="str">
        <f>IFERROR(IF(W21=0,"N/A",VLOOKUP(MAX('[1]3116-2024-0006'!A:A), '[1]3116-2024-0006'!A:I, 5, FALSE)),"N/A")</f>
        <v>CERTIFIED</v>
      </c>
      <c r="AB21" s="13">
        <f>IFERROR(VLOOKUP(MAX('[1]3116-2024-0006'!A:A), '[1]3116-2024-0006'!A:I, 6, FALSE),"N/A")</f>
        <v>794178</v>
      </c>
      <c r="AC21" s="13">
        <f>IFERROR(VLOOKUP(MAX('[1]3116-2024-0006'!A:A), '[1]3116-2024-0006'!A:I, 7, FALSE),"N/A")</f>
        <v>833886.9</v>
      </c>
      <c r="AD21" s="82" t="s">
        <v>290</v>
      </c>
      <c r="AE21" s="71" t="s">
        <v>290</v>
      </c>
      <c r="AF21" s="83" t="s">
        <v>290</v>
      </c>
      <c r="AG21" s="84" t="s">
        <v>290</v>
      </c>
      <c r="AH21" s="85" t="s">
        <v>290</v>
      </c>
      <c r="AI21" s="82" t="s">
        <v>290</v>
      </c>
      <c r="AJ21" s="71" t="s">
        <v>290</v>
      </c>
      <c r="AK21" s="83" t="s">
        <v>290</v>
      </c>
      <c r="AL21" s="84" t="s">
        <v>290</v>
      </c>
      <c r="AM21" s="85" t="s">
        <v>290</v>
      </c>
      <c r="AN21" s="82" t="s">
        <v>290</v>
      </c>
      <c r="AO21" s="71" t="s">
        <v>290</v>
      </c>
      <c r="AP21" s="83" t="s">
        <v>290</v>
      </c>
      <c r="AQ21" s="84" t="s">
        <v>290</v>
      </c>
      <c r="AR21" s="85" t="s">
        <v>290</v>
      </c>
      <c r="AS21" s="86" t="s">
        <v>290</v>
      </c>
      <c r="AT21" s="13" t="s">
        <v>290</v>
      </c>
      <c r="AU21" s="84" t="s">
        <v>290</v>
      </c>
      <c r="AV21" s="87" t="s">
        <v>290</v>
      </c>
      <c r="AW21" s="88" t="s">
        <v>290</v>
      </c>
      <c r="AX21" s="89" t="s">
        <v>290</v>
      </c>
      <c r="AY21" s="13" t="s">
        <v>290</v>
      </c>
      <c r="AZ21" s="84" t="s">
        <v>290</v>
      </c>
      <c r="BA21" s="87" t="s">
        <v>290</v>
      </c>
      <c r="BB21" s="88" t="s">
        <v>290</v>
      </c>
      <c r="BC21" s="89" t="s">
        <v>290</v>
      </c>
      <c r="BD21" s="13" t="s">
        <v>290</v>
      </c>
      <c r="BE21" s="84" t="s">
        <v>290</v>
      </c>
      <c r="BF21" s="90" t="s">
        <v>290</v>
      </c>
      <c r="BG21" s="88" t="s">
        <v>290</v>
      </c>
      <c r="BH21" s="86" t="s">
        <v>290</v>
      </c>
      <c r="BI21" s="13" t="s">
        <v>290</v>
      </c>
      <c r="BJ21" s="84" t="s">
        <v>290</v>
      </c>
      <c r="BK21" s="90" t="s">
        <v>290</v>
      </c>
      <c r="BL21" s="88" t="s">
        <v>290</v>
      </c>
    </row>
    <row r="22" spans="1:64" s="64" customFormat="1" ht="78" customHeight="1">
      <c r="A22" s="68">
        <f t="shared" si="3"/>
        <v>21</v>
      </c>
      <c r="B22" s="69" t="s">
        <v>82</v>
      </c>
      <c r="C22" s="42">
        <f>IF(ISBLANK(B22),0,_xlfn.MAXIFS($C$2:C21,$B$2:B21,B22)+1)</f>
        <v>15</v>
      </c>
      <c r="D22" s="70" t="s">
        <v>339</v>
      </c>
      <c r="E22" s="70" t="s">
        <v>340</v>
      </c>
      <c r="F22" s="70" t="s">
        <v>341</v>
      </c>
      <c r="G22" s="71" t="s">
        <v>304</v>
      </c>
      <c r="H22" s="72" t="s">
        <v>22</v>
      </c>
      <c r="I22" s="73" t="s">
        <v>47</v>
      </c>
      <c r="J22" s="74">
        <v>45525</v>
      </c>
      <c r="K22" s="74">
        <v>45485</v>
      </c>
      <c r="L22" s="74">
        <v>46763</v>
      </c>
      <c r="M22" s="47">
        <f t="shared" si="4"/>
        <v>46763</v>
      </c>
      <c r="N22" s="75" t="s">
        <v>305</v>
      </c>
      <c r="O22" s="49" t="s">
        <v>55</v>
      </c>
      <c r="P22" s="77">
        <v>9992685</v>
      </c>
      <c r="Q22" s="11">
        <v>0</v>
      </c>
      <c r="R22" s="11">
        <f t="shared" ref="R22" si="6">SUM(P22:Q22)</f>
        <v>9992685</v>
      </c>
      <c r="S22" s="79" t="s">
        <v>285</v>
      </c>
      <c r="T22" s="11">
        <f t="shared" si="1"/>
        <v>499634.25</v>
      </c>
      <c r="U22" s="12">
        <f t="shared" si="2"/>
        <v>10492319.25</v>
      </c>
      <c r="V22" s="80" t="s">
        <v>57</v>
      </c>
      <c r="W22" s="81">
        <f>IFERROR(VLOOKUP(MAX('[1]DMS 149746'!A:A), '[1]DMS 149746'!A:I, 1, FALSE),0)</f>
        <v>3</v>
      </c>
      <c r="X22" s="74">
        <f>IFERROR(IF(W22=0,"N/A",VLOOKUP(MAX('[1]DMS 149746'!A:A), '[1]DMS 149746'!A:I, 2, FALSE)),"N/A")</f>
        <v>45681</v>
      </c>
      <c r="Y22" s="71" t="str">
        <f>IFERROR(IF(W22=0,"N/A",VLOOKUP(MAX('[1]DMS 149746'!A:A), '[1]DMS 149746'!A:I, 3, FALSE)),"N/A")</f>
        <v>INTERIM</v>
      </c>
      <c r="Z22" s="74">
        <f>IFERROR(IF(W22=0,"N/A",VLOOKUP(MAX('[1]DMS 149746'!A:A), '[1]DMS 149746'!A:I, 4, FALSE)),"N/A")</f>
        <v>45709</v>
      </c>
      <c r="AA22" s="71" t="str">
        <f>IFERROR(IF(W22=0,"N/A",VLOOKUP(MAX('[1]DMS 149746'!A:A), '[1]DMS 149746'!A:I, 5, FALSE)),"N/A")</f>
        <v>CERTIFIED</v>
      </c>
      <c r="AB22" s="13">
        <f>IFERROR(VLOOKUP(MAX('[1]DMS 149746'!A:A), '[1]DMS 149746'!A:I, 6, FALSE),"N/A")</f>
        <v>378676.98</v>
      </c>
      <c r="AC22" s="13">
        <f>IFERROR(VLOOKUP(MAX('[1]DMS 149746'!A:A), '[1]DMS 149746'!A:I, 7, FALSE),"N/A")</f>
        <v>397610.82899999997</v>
      </c>
      <c r="AD22" s="82" t="s">
        <v>290</v>
      </c>
      <c r="AE22" s="71" t="s">
        <v>290</v>
      </c>
      <c r="AF22" s="83" t="s">
        <v>290</v>
      </c>
      <c r="AG22" s="84" t="s">
        <v>290</v>
      </c>
      <c r="AH22" s="85" t="s">
        <v>290</v>
      </c>
      <c r="AI22" s="82" t="s">
        <v>290</v>
      </c>
      <c r="AJ22" s="71" t="s">
        <v>290</v>
      </c>
      <c r="AK22" s="83" t="s">
        <v>290</v>
      </c>
      <c r="AL22" s="84" t="s">
        <v>290</v>
      </c>
      <c r="AM22" s="85" t="s">
        <v>290</v>
      </c>
      <c r="AN22" s="82" t="s">
        <v>290</v>
      </c>
      <c r="AO22" s="71" t="s">
        <v>290</v>
      </c>
      <c r="AP22" s="83" t="s">
        <v>290</v>
      </c>
      <c r="AQ22" s="84" t="s">
        <v>290</v>
      </c>
      <c r="AR22" s="85" t="s">
        <v>290</v>
      </c>
      <c r="AS22" s="86" t="s">
        <v>290</v>
      </c>
      <c r="AT22" s="13" t="s">
        <v>290</v>
      </c>
      <c r="AU22" s="84" t="s">
        <v>290</v>
      </c>
      <c r="AV22" s="87" t="s">
        <v>290</v>
      </c>
      <c r="AW22" s="88" t="s">
        <v>290</v>
      </c>
      <c r="AX22" s="89" t="s">
        <v>290</v>
      </c>
      <c r="AY22" s="13" t="s">
        <v>290</v>
      </c>
      <c r="AZ22" s="84" t="s">
        <v>290</v>
      </c>
      <c r="BA22" s="87" t="s">
        <v>290</v>
      </c>
      <c r="BB22" s="88" t="s">
        <v>290</v>
      </c>
      <c r="BC22" s="89" t="s">
        <v>290</v>
      </c>
      <c r="BD22" s="13" t="s">
        <v>290</v>
      </c>
      <c r="BE22" s="84" t="s">
        <v>290</v>
      </c>
      <c r="BF22" s="90" t="s">
        <v>290</v>
      </c>
      <c r="BG22" s="88" t="s">
        <v>290</v>
      </c>
      <c r="BH22" s="86" t="s">
        <v>290</v>
      </c>
      <c r="BI22" s="13" t="s">
        <v>290</v>
      </c>
      <c r="BJ22" s="84" t="s">
        <v>290</v>
      </c>
      <c r="BK22" s="90" t="s">
        <v>290</v>
      </c>
      <c r="BL22" s="88" t="s">
        <v>290</v>
      </c>
    </row>
    <row r="23" spans="1:64" s="64" customFormat="1" ht="78" customHeight="1">
      <c r="A23" s="68">
        <f t="shared" si="3"/>
        <v>22</v>
      </c>
      <c r="B23" s="69" t="s">
        <v>82</v>
      </c>
      <c r="C23" s="42">
        <f>IF(ISBLANK(B23),0,_xlfn.MAXIFS($C$2:C22,$B$2:B22,B23)+1)</f>
        <v>16</v>
      </c>
      <c r="D23" s="70" t="s">
        <v>281</v>
      </c>
      <c r="E23" s="70" t="s">
        <v>340</v>
      </c>
      <c r="F23" s="70" t="s">
        <v>341</v>
      </c>
      <c r="G23" s="71" t="s">
        <v>317</v>
      </c>
      <c r="H23" s="72" t="s">
        <v>23</v>
      </c>
      <c r="I23" s="73" t="s">
        <v>34</v>
      </c>
      <c r="J23" s="74">
        <v>45275</v>
      </c>
      <c r="K23" s="74">
        <v>45275</v>
      </c>
      <c r="L23" s="74" t="s">
        <v>57</v>
      </c>
      <c r="M23" s="47" t="s">
        <v>57</v>
      </c>
      <c r="N23" s="75" t="s">
        <v>284</v>
      </c>
      <c r="O23" s="49" t="s">
        <v>54</v>
      </c>
      <c r="P23" s="77">
        <v>28350</v>
      </c>
      <c r="Q23" s="11">
        <v>0</v>
      </c>
      <c r="R23" s="11">
        <f t="shared" ref="R23:R28" si="7">SUM(P23:Q23)</f>
        <v>28350</v>
      </c>
      <c r="S23" s="79" t="s">
        <v>285</v>
      </c>
      <c r="T23" s="11">
        <f t="shared" si="1"/>
        <v>1417.5</v>
      </c>
      <c r="U23" s="12">
        <f t="shared" si="2"/>
        <v>29767.5</v>
      </c>
      <c r="V23" s="80" t="s">
        <v>57</v>
      </c>
      <c r="W23" s="81">
        <f>IFERROR(VLOOKUP(MAX('[1]3051-2023-0077'!A:A), '[1]3051-2023-0077'!A:I, 1, FALSE),0)</f>
        <v>1</v>
      </c>
      <c r="X23" s="74">
        <f>IFERROR(IF(W23=0,"N/A",VLOOKUP(MAX('[1]3051-2023-0077'!A:A), '[1]3051-2023-0077'!A:I, 2, FALSE)),"N/A")</f>
        <v>45275</v>
      </c>
      <c r="Y23" s="71" t="str">
        <f>IFERROR(IF(W23=0,"N/A",VLOOKUP(MAX('[1]3051-2023-0077'!A:A), '[1]3051-2023-0077'!A:I, 3, FALSE)),"N/A")</f>
        <v>FINAL</v>
      </c>
      <c r="Z23" s="74">
        <f>IFERROR(IF(W23=0,"N/A",VLOOKUP(MAX('[1]3051-2023-0077'!A:A), '[1]3051-2023-0077'!A:I, 4, FALSE)),"N/A")</f>
        <v>45305</v>
      </c>
      <c r="AA23" s="71" t="str">
        <f>IFERROR(IF(W23=0,"N/A",VLOOKUP(MAX('[1]3051-2023-0077'!A:A), '[1]3051-2023-0077'!A:I, 5, FALSE)),"N/A")</f>
        <v>CERTIFIED</v>
      </c>
      <c r="AB23" s="13">
        <f>IFERROR(VLOOKUP(MAX('[1]3051-2023-0077'!A:A), '[1]3051-2023-0077'!A:I, 6, FALSE),"N/A")</f>
        <v>28350</v>
      </c>
      <c r="AC23" s="13">
        <f>IFERROR(VLOOKUP(MAX('[1]3051-2023-0077'!A:A), '[1]3051-2023-0077'!A:I, 7, FALSE),"N/A")</f>
        <v>29767.5</v>
      </c>
      <c r="AD23" s="82" t="s">
        <v>290</v>
      </c>
      <c r="AE23" s="71" t="s">
        <v>290</v>
      </c>
      <c r="AF23" s="83" t="s">
        <v>290</v>
      </c>
      <c r="AG23" s="84" t="s">
        <v>290</v>
      </c>
      <c r="AH23" s="85" t="s">
        <v>290</v>
      </c>
      <c r="AI23" s="82" t="s">
        <v>290</v>
      </c>
      <c r="AJ23" s="71" t="s">
        <v>290</v>
      </c>
      <c r="AK23" s="83" t="s">
        <v>290</v>
      </c>
      <c r="AL23" s="84" t="s">
        <v>290</v>
      </c>
      <c r="AM23" s="85" t="s">
        <v>290</v>
      </c>
      <c r="AN23" s="82" t="s">
        <v>290</v>
      </c>
      <c r="AO23" s="71" t="s">
        <v>290</v>
      </c>
      <c r="AP23" s="83" t="s">
        <v>290</v>
      </c>
      <c r="AQ23" s="84" t="s">
        <v>290</v>
      </c>
      <c r="AR23" s="85" t="s">
        <v>290</v>
      </c>
      <c r="AS23" s="86" t="s">
        <v>290</v>
      </c>
      <c r="AT23" s="13" t="s">
        <v>290</v>
      </c>
      <c r="AU23" s="84" t="s">
        <v>290</v>
      </c>
      <c r="AV23" s="84" t="s">
        <v>290</v>
      </c>
      <c r="AW23" s="88" t="s">
        <v>290</v>
      </c>
      <c r="AX23" s="89" t="s">
        <v>290</v>
      </c>
      <c r="AY23" s="13" t="s">
        <v>290</v>
      </c>
      <c r="AZ23" s="84" t="s">
        <v>290</v>
      </c>
      <c r="BA23" s="84" t="s">
        <v>290</v>
      </c>
      <c r="BB23" s="88" t="s">
        <v>290</v>
      </c>
      <c r="BC23" s="89" t="s">
        <v>290</v>
      </c>
      <c r="BD23" s="13" t="s">
        <v>290</v>
      </c>
      <c r="BE23" s="84" t="s">
        <v>290</v>
      </c>
      <c r="BF23" s="93" t="s">
        <v>290</v>
      </c>
      <c r="BG23" s="88" t="s">
        <v>290</v>
      </c>
      <c r="BH23" s="86" t="s">
        <v>290</v>
      </c>
      <c r="BI23" s="13" t="s">
        <v>290</v>
      </c>
      <c r="BJ23" s="84" t="s">
        <v>290</v>
      </c>
      <c r="BK23" s="93" t="s">
        <v>290</v>
      </c>
      <c r="BL23" s="88" t="s">
        <v>290</v>
      </c>
    </row>
    <row r="24" spans="1:64" s="64" customFormat="1" ht="78" customHeight="1">
      <c r="A24" s="68">
        <f t="shared" si="3"/>
        <v>23</v>
      </c>
      <c r="B24" s="69" t="s">
        <v>82</v>
      </c>
      <c r="C24" s="42">
        <f>IF(ISBLANK(B24),0,_xlfn.MAXIFS($C$2:C23,$B$2:B23,B24)+1)</f>
        <v>17</v>
      </c>
      <c r="D24" s="70" t="s">
        <v>281</v>
      </c>
      <c r="E24" s="70" t="s">
        <v>310</v>
      </c>
      <c r="F24" s="70" t="s">
        <v>311</v>
      </c>
      <c r="G24" s="71" t="s">
        <v>317</v>
      </c>
      <c r="H24" s="72" t="s">
        <v>24</v>
      </c>
      <c r="I24" s="73" t="s">
        <v>48</v>
      </c>
      <c r="J24" s="74">
        <v>45180</v>
      </c>
      <c r="K24" s="74">
        <v>45180</v>
      </c>
      <c r="L24" s="74" t="s">
        <v>57</v>
      </c>
      <c r="M24" s="47" t="s">
        <v>57</v>
      </c>
      <c r="N24" s="75" t="s">
        <v>284</v>
      </c>
      <c r="O24" s="49" t="s">
        <v>54</v>
      </c>
      <c r="P24" s="77">
        <v>55450</v>
      </c>
      <c r="Q24" s="11">
        <v>0</v>
      </c>
      <c r="R24" s="11">
        <f t="shared" si="7"/>
        <v>55450</v>
      </c>
      <c r="S24" s="79" t="s">
        <v>285</v>
      </c>
      <c r="T24" s="11">
        <f t="shared" si="1"/>
        <v>2772.5</v>
      </c>
      <c r="U24" s="12">
        <f t="shared" si="2"/>
        <v>58222.5</v>
      </c>
      <c r="V24" s="80" t="s">
        <v>57</v>
      </c>
      <c r="W24" s="81">
        <f>IFERROR(VLOOKUP(MAX('[1]3082-2023-0099'!A:A), '[1]3082-2023-0099'!A:I, 1, FALSE),0)</f>
        <v>1</v>
      </c>
      <c r="X24" s="74">
        <f>IFERROR(IF(W24=0,"N/A",VLOOKUP(MAX('[1]3082-2023-0099'!A:A), '[1]3082-2023-0099'!A:I, 2, FALSE)),"N/A")</f>
        <v>45181</v>
      </c>
      <c r="Y24" s="71" t="str">
        <f>IFERROR(IF(W24=0,"N/A",VLOOKUP(MAX('[1]3082-2023-0099'!A:A), '[1]3082-2023-0099'!A:I, 3, FALSE)),"N/A")</f>
        <v>FINAL</v>
      </c>
      <c r="Z24" s="74" t="str">
        <f>IFERROR(IF(W24=0,"N/A",VLOOKUP(MAX('[1]3082-2023-0099'!A:A), '[1]3082-2023-0099'!A:I, 4, FALSE)),"N/A")</f>
        <v>ASAP</v>
      </c>
      <c r="AA24" s="71" t="str">
        <f>IFERROR(IF(W24=0,"N/A",VLOOKUP(MAX('[1]3082-2023-0099'!A:A), '[1]3082-2023-0099'!A:I, 5, FALSE)),"N/A")</f>
        <v>CERTIFIED</v>
      </c>
      <c r="AB24" s="13">
        <f>IFERROR(VLOOKUP(MAX('[1]3082-2023-0099'!A:A), '[1]3082-2023-0099'!A:I, 6, FALSE),"N/A")</f>
        <v>55450</v>
      </c>
      <c r="AC24" s="13">
        <f>IFERROR(VLOOKUP(MAX('[1]3082-2023-0099'!A:A), '[1]3082-2023-0099'!A:I, 7, FALSE),"N/A")</f>
        <v>58222.5</v>
      </c>
      <c r="AD24" s="82" t="s">
        <v>290</v>
      </c>
      <c r="AE24" s="71" t="s">
        <v>290</v>
      </c>
      <c r="AF24" s="83" t="s">
        <v>290</v>
      </c>
      <c r="AG24" s="84" t="s">
        <v>290</v>
      </c>
      <c r="AH24" s="85" t="s">
        <v>290</v>
      </c>
      <c r="AI24" s="82" t="s">
        <v>290</v>
      </c>
      <c r="AJ24" s="71" t="s">
        <v>290</v>
      </c>
      <c r="AK24" s="83" t="s">
        <v>290</v>
      </c>
      <c r="AL24" s="84" t="s">
        <v>290</v>
      </c>
      <c r="AM24" s="85" t="s">
        <v>290</v>
      </c>
      <c r="AN24" s="82" t="s">
        <v>290</v>
      </c>
      <c r="AO24" s="71" t="s">
        <v>290</v>
      </c>
      <c r="AP24" s="83" t="s">
        <v>290</v>
      </c>
      <c r="AQ24" s="84" t="s">
        <v>290</v>
      </c>
      <c r="AR24" s="85" t="s">
        <v>290</v>
      </c>
      <c r="AS24" s="86" t="s">
        <v>290</v>
      </c>
      <c r="AT24" s="13" t="s">
        <v>290</v>
      </c>
      <c r="AU24" s="84" t="s">
        <v>290</v>
      </c>
      <c r="AV24" s="84" t="s">
        <v>290</v>
      </c>
      <c r="AW24" s="88" t="s">
        <v>290</v>
      </c>
      <c r="AX24" s="89" t="s">
        <v>290</v>
      </c>
      <c r="AY24" s="13" t="s">
        <v>290</v>
      </c>
      <c r="AZ24" s="84" t="s">
        <v>290</v>
      </c>
      <c r="BA24" s="84" t="s">
        <v>290</v>
      </c>
      <c r="BB24" s="88" t="s">
        <v>290</v>
      </c>
      <c r="BC24" s="89" t="s">
        <v>290</v>
      </c>
      <c r="BD24" s="13" t="s">
        <v>290</v>
      </c>
      <c r="BE24" s="84" t="s">
        <v>290</v>
      </c>
      <c r="BF24" s="93" t="s">
        <v>290</v>
      </c>
      <c r="BG24" s="88" t="s">
        <v>290</v>
      </c>
      <c r="BH24" s="86" t="s">
        <v>290</v>
      </c>
      <c r="BI24" s="13" t="s">
        <v>290</v>
      </c>
      <c r="BJ24" s="84" t="s">
        <v>290</v>
      </c>
      <c r="BK24" s="93" t="s">
        <v>290</v>
      </c>
      <c r="BL24" s="88" t="s">
        <v>290</v>
      </c>
    </row>
    <row r="25" spans="1:64" s="64" customFormat="1" ht="78" customHeight="1">
      <c r="A25" s="68">
        <f t="shared" si="3"/>
        <v>24</v>
      </c>
      <c r="B25" s="69" t="s">
        <v>82</v>
      </c>
      <c r="C25" s="42">
        <f>IF(ISBLANK(B25),0,_xlfn.MAXIFS($C$2:C24,$B$2:B24,B25)+1)</f>
        <v>18</v>
      </c>
      <c r="D25" s="70" t="s">
        <v>339</v>
      </c>
      <c r="E25" s="70" t="s">
        <v>340</v>
      </c>
      <c r="F25" s="70" t="s">
        <v>341</v>
      </c>
      <c r="G25" s="71" t="s">
        <v>304</v>
      </c>
      <c r="H25" s="72" t="s">
        <v>25</v>
      </c>
      <c r="I25" s="73" t="s">
        <v>49</v>
      </c>
      <c r="J25" s="74">
        <v>45320</v>
      </c>
      <c r="K25" s="74">
        <v>45320</v>
      </c>
      <c r="L25" s="74">
        <v>46415</v>
      </c>
      <c r="M25" s="47">
        <v>46395</v>
      </c>
      <c r="N25" s="75" t="s">
        <v>305</v>
      </c>
      <c r="O25" s="49" t="s">
        <v>55</v>
      </c>
      <c r="P25" s="77">
        <v>0</v>
      </c>
      <c r="Q25" s="11">
        <v>0</v>
      </c>
      <c r="R25" s="11">
        <f t="shared" si="7"/>
        <v>0</v>
      </c>
      <c r="S25" s="79" t="s">
        <v>285</v>
      </c>
      <c r="T25" s="11">
        <f t="shared" si="1"/>
        <v>0</v>
      </c>
      <c r="U25" s="12">
        <f t="shared" si="2"/>
        <v>0</v>
      </c>
      <c r="V25" s="80" t="s">
        <v>57</v>
      </c>
      <c r="W25" s="81">
        <f>IFERROR(VLOOKUP(MAX('[1]DMS 149074'!A:A), '[1]DMS 149074'!A:I, 1, FALSE),0)</f>
        <v>0</v>
      </c>
      <c r="X25" s="74" t="str">
        <f>IFERROR(IF(W25=0,"N/A",VLOOKUP(MAX('[1]DMS 149074'!A:A), '[1]DMS 149074'!A:I, 2, FALSE)),"N/A")</f>
        <v>N/A</v>
      </c>
      <c r="Y25" s="71" t="str">
        <f>IFERROR(IF(W25=0,"N/A",VLOOKUP(MAX('[1]DMS 149074'!A:A), '[1]DMS 149074'!A:I, 3, FALSE)),"N/A")</f>
        <v>N/A</v>
      </c>
      <c r="Z25" s="74" t="str">
        <f>IFERROR(IF(W25=0,"N/A",VLOOKUP(MAX('[1]DMS 149074'!A:A), '[1]DMS 149074'!A:I, 4, FALSE)),"N/A")</f>
        <v>N/A</v>
      </c>
      <c r="AA25" s="71" t="str">
        <f>IFERROR(IF(W25=0,"N/A",VLOOKUP(MAX('[1]DMS 149074'!A:A), '[1]DMS 149074'!A:I, 5, FALSE)),"N/A")</f>
        <v>N/A</v>
      </c>
      <c r="AB25" s="13" t="str">
        <f>IFERROR(VLOOKUP(MAX('[1]DMS 149074'!A:A), '[1]DMS 149074'!A:I, 6, FALSE),"N/A")</f>
        <v>N/A</v>
      </c>
      <c r="AC25" s="13" t="str">
        <f>IFERROR(VLOOKUP(MAX('[1]DMS 149074'!A:A), '[1]DMS 149074'!A:I, 7, FALSE),"N/A")</f>
        <v>N/A</v>
      </c>
      <c r="AD25" s="82" t="s">
        <v>290</v>
      </c>
      <c r="AE25" s="71" t="s">
        <v>290</v>
      </c>
      <c r="AF25" s="83" t="s">
        <v>290</v>
      </c>
      <c r="AG25" s="84" t="s">
        <v>290</v>
      </c>
      <c r="AH25" s="85" t="s">
        <v>290</v>
      </c>
      <c r="AI25" s="82" t="s">
        <v>290</v>
      </c>
      <c r="AJ25" s="71" t="s">
        <v>290</v>
      </c>
      <c r="AK25" s="83" t="s">
        <v>290</v>
      </c>
      <c r="AL25" s="84" t="s">
        <v>290</v>
      </c>
      <c r="AM25" s="85" t="s">
        <v>290</v>
      </c>
      <c r="AN25" s="82" t="s">
        <v>290</v>
      </c>
      <c r="AO25" s="71" t="s">
        <v>290</v>
      </c>
      <c r="AP25" s="83" t="s">
        <v>290</v>
      </c>
      <c r="AQ25" s="84" t="s">
        <v>290</v>
      </c>
      <c r="AR25" s="85" t="s">
        <v>290</v>
      </c>
      <c r="AS25" s="86" t="s">
        <v>290</v>
      </c>
      <c r="AT25" s="13" t="s">
        <v>290</v>
      </c>
      <c r="AU25" s="84" t="s">
        <v>290</v>
      </c>
      <c r="AV25" s="84" t="s">
        <v>290</v>
      </c>
      <c r="AW25" s="88" t="s">
        <v>290</v>
      </c>
      <c r="AX25" s="89" t="s">
        <v>290</v>
      </c>
      <c r="AY25" s="13" t="s">
        <v>290</v>
      </c>
      <c r="AZ25" s="84" t="s">
        <v>290</v>
      </c>
      <c r="BA25" s="84" t="s">
        <v>290</v>
      </c>
      <c r="BB25" s="88" t="s">
        <v>290</v>
      </c>
      <c r="BC25" s="89" t="s">
        <v>290</v>
      </c>
      <c r="BD25" s="13" t="s">
        <v>290</v>
      </c>
      <c r="BE25" s="84" t="s">
        <v>290</v>
      </c>
      <c r="BF25" s="93" t="s">
        <v>290</v>
      </c>
      <c r="BG25" s="88" t="s">
        <v>290</v>
      </c>
      <c r="BH25" s="86" t="s">
        <v>290</v>
      </c>
      <c r="BI25" s="13" t="s">
        <v>290</v>
      </c>
      <c r="BJ25" s="84" t="s">
        <v>290</v>
      </c>
      <c r="BK25" s="93" t="s">
        <v>290</v>
      </c>
      <c r="BL25" s="88" t="s">
        <v>290</v>
      </c>
    </row>
    <row r="26" spans="1:64" s="64" customFormat="1" ht="78" customHeight="1">
      <c r="A26" s="68">
        <f t="shared" si="3"/>
        <v>25</v>
      </c>
      <c r="B26" s="69" t="s">
        <v>81</v>
      </c>
      <c r="C26" s="42">
        <f>IF(ISBLANK(B26),0,_xlfn.MAXIFS($C$2:C25,$B$2:B25,B26)+1)</f>
        <v>7</v>
      </c>
      <c r="D26" s="70" t="s">
        <v>339</v>
      </c>
      <c r="E26" s="70" t="s">
        <v>281</v>
      </c>
      <c r="F26" s="70" t="s">
        <v>282</v>
      </c>
      <c r="G26" s="71" t="s">
        <v>346</v>
      </c>
      <c r="H26" s="72" t="s">
        <v>26</v>
      </c>
      <c r="I26" s="73" t="s">
        <v>50</v>
      </c>
      <c r="J26" s="74" t="s">
        <v>57</v>
      </c>
      <c r="K26" s="74">
        <v>45658</v>
      </c>
      <c r="L26" s="74">
        <v>46022</v>
      </c>
      <c r="M26" s="47">
        <v>46022</v>
      </c>
      <c r="N26" s="75" t="s">
        <v>347</v>
      </c>
      <c r="O26" s="49" t="s">
        <v>55</v>
      </c>
      <c r="P26" s="77">
        <v>400080</v>
      </c>
      <c r="Q26" s="11">
        <v>0</v>
      </c>
      <c r="R26" s="11">
        <f t="shared" si="7"/>
        <v>400080</v>
      </c>
      <c r="S26" s="79" t="s">
        <v>319</v>
      </c>
      <c r="T26" s="11">
        <f t="shared" si="1"/>
        <v>0</v>
      </c>
      <c r="U26" s="12">
        <f t="shared" si="2"/>
        <v>400080</v>
      </c>
      <c r="V26" s="80" t="s">
        <v>348</v>
      </c>
      <c r="W26" s="81">
        <f>IFERROR(VLOOKUP(MAX('[1]DMCA-01'!A:A), '[1]DMCA-01'!A:I, 1, FALSE),0)</f>
        <v>1</v>
      </c>
      <c r="X26" s="74">
        <f>IFERROR(IF(W26=0,"N/A",VLOOKUP(MAX('[1]DMCA-01'!A:A), '[1]DMCA-01'!A:I, 2, FALSE)),"N/A")</f>
        <v>45660</v>
      </c>
      <c r="Y26" s="71" t="str">
        <f>IFERROR(IF(W26=0,"N/A",VLOOKUP(MAX('[1]DMCA-01'!A:A), '[1]DMCA-01'!A:I, 3, FALSE)),"N/A")</f>
        <v>FINAL</v>
      </c>
      <c r="Z26" s="74">
        <f>IFERROR(IF(W26=0,"N/A",VLOOKUP(MAX('[1]DMCA-01'!A:A), '[1]DMCA-01'!A:I, 4, FALSE)),"N/A")</f>
        <v>45705</v>
      </c>
      <c r="AA26" s="71" t="str">
        <f>IFERROR(IF(W26=0,"N/A",VLOOKUP(MAX('[1]DMCA-01'!A:A), '[1]DMCA-01'!A:I, 5, FALSE)),"N/A")</f>
        <v>CERTIFIED</v>
      </c>
      <c r="AB26" s="13">
        <f>IFERROR(VLOOKUP(MAX('[1]DMCA-01'!A:A), '[1]DMCA-01'!A:I, 6, FALSE),"N/A")</f>
        <v>400080</v>
      </c>
      <c r="AC26" s="13">
        <f>IFERROR(VLOOKUP(MAX('[1]DMCA-01'!A:A), '[1]DMCA-01'!A:I, 7, FALSE),"N/A")</f>
        <v>400080</v>
      </c>
      <c r="AD26" s="82" t="s">
        <v>290</v>
      </c>
      <c r="AE26" s="71" t="s">
        <v>290</v>
      </c>
      <c r="AF26" s="83" t="s">
        <v>290</v>
      </c>
      <c r="AG26" s="84" t="s">
        <v>290</v>
      </c>
      <c r="AH26" s="85" t="s">
        <v>290</v>
      </c>
      <c r="AI26" s="82" t="s">
        <v>290</v>
      </c>
      <c r="AJ26" s="71" t="s">
        <v>290</v>
      </c>
      <c r="AK26" s="83" t="s">
        <v>290</v>
      </c>
      <c r="AL26" s="84" t="s">
        <v>290</v>
      </c>
      <c r="AM26" s="85" t="s">
        <v>290</v>
      </c>
      <c r="AN26" s="82" t="s">
        <v>290</v>
      </c>
      <c r="AO26" s="71" t="s">
        <v>290</v>
      </c>
      <c r="AP26" s="83" t="s">
        <v>290</v>
      </c>
      <c r="AQ26" s="84" t="s">
        <v>290</v>
      </c>
      <c r="AR26" s="85" t="s">
        <v>290</v>
      </c>
      <c r="AS26" s="86" t="s">
        <v>290</v>
      </c>
      <c r="AT26" s="13" t="s">
        <v>290</v>
      </c>
      <c r="AU26" s="84" t="s">
        <v>290</v>
      </c>
      <c r="AV26" s="84" t="s">
        <v>290</v>
      </c>
      <c r="AW26" s="88" t="s">
        <v>290</v>
      </c>
      <c r="AX26" s="89" t="s">
        <v>290</v>
      </c>
      <c r="AY26" s="13" t="s">
        <v>290</v>
      </c>
      <c r="AZ26" s="84" t="s">
        <v>290</v>
      </c>
      <c r="BA26" s="84" t="s">
        <v>290</v>
      </c>
      <c r="BB26" s="88" t="s">
        <v>290</v>
      </c>
      <c r="BC26" s="89" t="s">
        <v>290</v>
      </c>
      <c r="BD26" s="13" t="s">
        <v>290</v>
      </c>
      <c r="BE26" s="84" t="s">
        <v>290</v>
      </c>
      <c r="BF26" s="93" t="s">
        <v>290</v>
      </c>
      <c r="BG26" s="88" t="s">
        <v>290</v>
      </c>
      <c r="BH26" s="86" t="s">
        <v>290</v>
      </c>
      <c r="BI26" s="13" t="s">
        <v>290</v>
      </c>
      <c r="BJ26" s="84" t="s">
        <v>290</v>
      </c>
      <c r="BK26" s="93" t="s">
        <v>290</v>
      </c>
      <c r="BL26" s="88" t="s">
        <v>290</v>
      </c>
    </row>
    <row r="27" spans="1:64" s="64" customFormat="1" ht="78" customHeight="1">
      <c r="A27" s="68">
        <f t="shared" si="3"/>
        <v>26</v>
      </c>
      <c r="B27" s="69" t="s">
        <v>81</v>
      </c>
      <c r="C27" s="42">
        <f>IF(ISBLANK(B27),0,_xlfn.MAXIFS($C$2:C26,$B$2:B26,B27)+1)</f>
        <v>8</v>
      </c>
      <c r="D27" s="70" t="s">
        <v>339</v>
      </c>
      <c r="E27" s="70" t="s">
        <v>340</v>
      </c>
      <c r="F27" s="70" t="s">
        <v>341</v>
      </c>
      <c r="G27" s="71" t="s">
        <v>330</v>
      </c>
      <c r="H27" s="72" t="s">
        <v>27</v>
      </c>
      <c r="I27" s="73" t="s">
        <v>51</v>
      </c>
      <c r="J27" s="74" t="s">
        <v>58</v>
      </c>
      <c r="K27" s="74" t="s">
        <v>58</v>
      </c>
      <c r="L27" s="74" t="s">
        <v>58</v>
      </c>
      <c r="M27" s="47" t="s">
        <v>58</v>
      </c>
      <c r="N27" s="75" t="s">
        <v>284</v>
      </c>
      <c r="O27" s="49" t="s">
        <v>55</v>
      </c>
      <c r="P27" s="77">
        <v>795756</v>
      </c>
      <c r="Q27" s="11">
        <v>0</v>
      </c>
      <c r="R27" s="11">
        <f t="shared" si="7"/>
        <v>795756</v>
      </c>
      <c r="S27" s="79" t="s">
        <v>285</v>
      </c>
      <c r="T27" s="11">
        <f t="shared" si="1"/>
        <v>39787.800000000003</v>
      </c>
      <c r="U27" s="12">
        <f t="shared" si="2"/>
        <v>835543.8</v>
      </c>
      <c r="V27" s="80" t="s">
        <v>349</v>
      </c>
      <c r="W27" s="81">
        <f>IFERROR(VLOOKUP(MAX('[1]DMS 149832'!A:A), '[1]DMS 149832'!A:I, 1, FALSE),0)</f>
        <v>0</v>
      </c>
      <c r="X27" s="74" t="str">
        <f>IFERROR(IF(W27=0,"N/A",VLOOKUP(MAX('[1]DMS 149832'!A:A), '[1]DMS 149832'!A:I, 2, FALSE)),"N/A")</f>
        <v>N/A</v>
      </c>
      <c r="Y27" s="71" t="str">
        <f>IFERROR(IF(W27=0,"N/A",VLOOKUP(MAX('[1]DMS 149832'!A:A), '[1]DMS 149832'!A:I, 3, FALSE)),"N/A")</f>
        <v>N/A</v>
      </c>
      <c r="Z27" s="74" t="str">
        <f>IFERROR(IF(W27=0,"N/A",VLOOKUP(MAX('[1]DMS 149832'!A:A), '[1]DMS 149832'!A:I, 4, FALSE)),"N/A")</f>
        <v>N/A</v>
      </c>
      <c r="AA27" s="71" t="str">
        <f>IFERROR(IF(W27=0,"N/A",VLOOKUP(MAX('[1]DMS 149832'!A:A), '[1]DMS 149832'!A:I, 5, FALSE)),"N/A")</f>
        <v>N/A</v>
      </c>
      <c r="AB27" s="13" t="str">
        <f>IFERROR(VLOOKUP(MAX('[1]DMS 149832'!A:A), '[1]DMS 149832'!A:I, 6, FALSE),"N/A")</f>
        <v>N/A</v>
      </c>
      <c r="AC27" s="13" t="str">
        <f>IFERROR(VLOOKUP(MAX('[1]DMS 149832'!A:A), '[1]DMS 149832'!A:I, 7, FALSE),"N/A")</f>
        <v>N/A</v>
      </c>
      <c r="AD27" s="82" t="s">
        <v>290</v>
      </c>
      <c r="AE27" s="71" t="s">
        <v>290</v>
      </c>
      <c r="AF27" s="83" t="s">
        <v>290</v>
      </c>
      <c r="AG27" s="84" t="s">
        <v>290</v>
      </c>
      <c r="AH27" s="85" t="s">
        <v>290</v>
      </c>
      <c r="AI27" s="82" t="s">
        <v>290</v>
      </c>
      <c r="AJ27" s="71" t="s">
        <v>290</v>
      </c>
      <c r="AK27" s="83" t="s">
        <v>290</v>
      </c>
      <c r="AL27" s="84" t="s">
        <v>290</v>
      </c>
      <c r="AM27" s="85" t="s">
        <v>290</v>
      </c>
      <c r="AN27" s="82" t="s">
        <v>290</v>
      </c>
      <c r="AO27" s="71" t="s">
        <v>290</v>
      </c>
      <c r="AP27" s="83" t="s">
        <v>290</v>
      </c>
      <c r="AQ27" s="84" t="s">
        <v>290</v>
      </c>
      <c r="AR27" s="85" t="s">
        <v>290</v>
      </c>
      <c r="AS27" s="86" t="s">
        <v>290</v>
      </c>
      <c r="AT27" s="13" t="s">
        <v>290</v>
      </c>
      <c r="AU27" s="84" t="s">
        <v>290</v>
      </c>
      <c r="AV27" s="84" t="s">
        <v>290</v>
      </c>
      <c r="AW27" s="88" t="s">
        <v>290</v>
      </c>
      <c r="AX27" s="89" t="s">
        <v>290</v>
      </c>
      <c r="AY27" s="13" t="s">
        <v>290</v>
      </c>
      <c r="AZ27" s="84" t="s">
        <v>290</v>
      </c>
      <c r="BA27" s="84" t="s">
        <v>290</v>
      </c>
      <c r="BB27" s="88" t="s">
        <v>290</v>
      </c>
      <c r="BC27" s="89" t="s">
        <v>290</v>
      </c>
      <c r="BD27" s="13" t="s">
        <v>290</v>
      </c>
      <c r="BE27" s="84" t="s">
        <v>290</v>
      </c>
      <c r="BF27" s="93" t="s">
        <v>290</v>
      </c>
      <c r="BG27" s="88" t="s">
        <v>290</v>
      </c>
      <c r="BH27" s="86" t="s">
        <v>290</v>
      </c>
      <c r="BI27" s="13" t="s">
        <v>290</v>
      </c>
      <c r="BJ27" s="84" t="s">
        <v>290</v>
      </c>
      <c r="BK27" s="93" t="s">
        <v>290</v>
      </c>
      <c r="BL27" s="88" t="s">
        <v>290</v>
      </c>
    </row>
    <row r="28" spans="1:64" s="64" customFormat="1" ht="78" customHeight="1" thickBot="1">
      <c r="A28" s="68">
        <f t="shared" si="3"/>
        <v>27</v>
      </c>
      <c r="B28" s="69" t="s">
        <v>82</v>
      </c>
      <c r="C28" s="42">
        <f>IF(ISBLANK(B28),0,_xlfn.MAXIFS($C$2:C27,$B$2:B27,B28)+1)</f>
        <v>19</v>
      </c>
      <c r="D28" s="70" t="s">
        <v>339</v>
      </c>
      <c r="E28" s="70" t="s">
        <v>350</v>
      </c>
      <c r="F28" s="70" t="s">
        <v>292</v>
      </c>
      <c r="G28" s="71" t="s">
        <v>293</v>
      </c>
      <c r="H28" s="72" t="s">
        <v>28</v>
      </c>
      <c r="I28" s="73" t="s">
        <v>52</v>
      </c>
      <c r="J28" s="74">
        <v>45754</v>
      </c>
      <c r="K28" s="74">
        <v>45784</v>
      </c>
      <c r="L28" s="74">
        <f>K28+210-1</f>
        <v>45993</v>
      </c>
      <c r="M28" s="47">
        <f>L28</f>
        <v>45993</v>
      </c>
      <c r="N28" s="75" t="s">
        <v>284</v>
      </c>
      <c r="O28" s="49" t="s">
        <v>55</v>
      </c>
      <c r="P28" s="77">
        <v>17245634</v>
      </c>
      <c r="Q28" s="11">
        <v>0</v>
      </c>
      <c r="R28" s="11">
        <f t="shared" si="7"/>
        <v>17245634</v>
      </c>
      <c r="S28" s="79" t="s">
        <v>285</v>
      </c>
      <c r="T28" s="11">
        <f t="shared" si="1"/>
        <v>862281.70000000007</v>
      </c>
      <c r="U28" s="12">
        <f t="shared" si="2"/>
        <v>18107915.699999999</v>
      </c>
      <c r="V28" s="80" t="s">
        <v>57</v>
      </c>
      <c r="W28" s="81">
        <f>IFERROR(VLOOKUP(MAX('[1]DMS 149853'!A:A), '[1]DMS 149853'!A:I, 1, FALSE),0)</f>
        <v>0</v>
      </c>
      <c r="X28" s="74" t="str">
        <f>IFERROR(IF(W28=0,"N/A",VLOOKUP(MAX('[1]DMS 149853'!A:A), '[1]DMS 149853'!A:I, 2, FALSE)),"N/A")</f>
        <v>N/A</v>
      </c>
      <c r="Y28" s="71" t="str">
        <f>IFERROR(IF(W28=0,"N/A",VLOOKUP(MAX('[1]DMS 149853'!A:A), '[1]DMS 149853'!A:I, 3, FALSE)),"N/A")</f>
        <v>N/A</v>
      </c>
      <c r="Z28" s="74" t="str">
        <f>IFERROR(IF(W28=0,"N/A",VLOOKUP(MAX('[1]DMS 149853'!A:A), '[1]DMS 149853'!A:I, 4, FALSE)),"N/A")</f>
        <v>N/A</v>
      </c>
      <c r="AA28" s="71" t="str">
        <f>IFERROR(IF(W28=0,"N/A",VLOOKUP(MAX('[1]DMS 149853'!A:A), '[1]DMS 149853'!A:I, 5, FALSE)),"N/A")</f>
        <v>N/A</v>
      </c>
      <c r="AB28" s="13" t="str">
        <f>IFERROR(VLOOKUP(MAX('[1]DMS 149853'!A:A), '[1]DMS 149853'!A:I, 6, FALSE),"N/A")</f>
        <v>N/A</v>
      </c>
      <c r="AC28" s="13" t="str">
        <f>IFERROR(VLOOKUP(MAX('[1]DMS 149853'!A:A), '[1]DMS 149853'!A:I, 7, FALSE),"N/A")</f>
        <v>N/A</v>
      </c>
      <c r="AD28" s="82" t="s">
        <v>290</v>
      </c>
      <c r="AE28" s="71" t="s">
        <v>290</v>
      </c>
      <c r="AF28" s="83" t="s">
        <v>290</v>
      </c>
      <c r="AG28" s="84" t="s">
        <v>290</v>
      </c>
      <c r="AH28" s="85" t="s">
        <v>290</v>
      </c>
      <c r="AI28" s="82" t="s">
        <v>290</v>
      </c>
      <c r="AJ28" s="71" t="s">
        <v>290</v>
      </c>
      <c r="AK28" s="83" t="s">
        <v>290</v>
      </c>
      <c r="AL28" s="84" t="s">
        <v>290</v>
      </c>
      <c r="AM28" s="85" t="s">
        <v>290</v>
      </c>
      <c r="AN28" s="82" t="s">
        <v>290</v>
      </c>
      <c r="AO28" s="71" t="s">
        <v>290</v>
      </c>
      <c r="AP28" s="83" t="s">
        <v>290</v>
      </c>
      <c r="AQ28" s="84" t="s">
        <v>290</v>
      </c>
      <c r="AR28" s="85" t="s">
        <v>290</v>
      </c>
      <c r="AS28" s="86" t="s">
        <v>290</v>
      </c>
      <c r="AT28" s="13" t="s">
        <v>290</v>
      </c>
      <c r="AU28" s="84" t="s">
        <v>290</v>
      </c>
      <c r="AV28" s="84" t="s">
        <v>290</v>
      </c>
      <c r="AW28" s="88" t="s">
        <v>290</v>
      </c>
      <c r="AX28" s="89" t="s">
        <v>290</v>
      </c>
      <c r="AY28" s="13" t="s">
        <v>290</v>
      </c>
      <c r="AZ28" s="84" t="s">
        <v>290</v>
      </c>
      <c r="BA28" s="84" t="s">
        <v>290</v>
      </c>
      <c r="BB28" s="88" t="s">
        <v>290</v>
      </c>
      <c r="BC28" s="89" t="s">
        <v>290</v>
      </c>
      <c r="BD28" s="13" t="s">
        <v>290</v>
      </c>
      <c r="BE28" s="84" t="s">
        <v>290</v>
      </c>
      <c r="BF28" s="93" t="s">
        <v>290</v>
      </c>
      <c r="BG28" s="88" t="s">
        <v>290</v>
      </c>
      <c r="BH28" s="86" t="s">
        <v>290</v>
      </c>
      <c r="BI28" s="13" t="s">
        <v>290</v>
      </c>
      <c r="BJ28" s="84" t="s">
        <v>290</v>
      </c>
      <c r="BK28" s="93" t="s">
        <v>290</v>
      </c>
      <c r="BL28" s="88" t="s">
        <v>290</v>
      </c>
    </row>
    <row r="29" spans="1:64" s="64" customFormat="1" ht="43.5" customHeight="1" thickBot="1">
      <c r="A29" s="94" t="s">
        <v>351</v>
      </c>
      <c r="B29" s="95"/>
      <c r="C29" s="96"/>
      <c r="D29" s="97"/>
      <c r="E29" s="97"/>
      <c r="F29" s="97"/>
      <c r="G29" s="98"/>
      <c r="H29" s="98"/>
      <c r="I29" s="98"/>
      <c r="J29" s="99"/>
      <c r="K29" s="99"/>
      <c r="L29" s="99"/>
      <c r="M29" s="99"/>
      <c r="N29" s="100"/>
      <c r="O29" s="101"/>
      <c r="P29" s="102">
        <f>SUM(P2:P28)</f>
        <v>986799966.05999994</v>
      </c>
      <c r="Q29" s="14">
        <f>SUM(Q2:Q28)</f>
        <v>110256092.48</v>
      </c>
      <c r="R29" s="14">
        <f>SUM(R2:R28)</f>
        <v>1097056058.54</v>
      </c>
      <c r="S29" s="103"/>
      <c r="T29" s="14">
        <f>SUM(T2:T28)</f>
        <v>54831298.927000001</v>
      </c>
      <c r="U29" s="15">
        <f>SUM(U2:U28)</f>
        <v>1151887357.467</v>
      </c>
      <c r="V29" s="104"/>
      <c r="W29" s="105"/>
      <c r="X29" s="106"/>
      <c r="Y29" s="107"/>
      <c r="Z29" s="106"/>
      <c r="AA29" s="107"/>
      <c r="AB29" s="16">
        <f>SUM(AB2:AB28)</f>
        <v>42250964.189999998</v>
      </c>
      <c r="AC29" s="17">
        <f>SUM(AC2:AC28)</f>
        <v>44343075.399500005</v>
      </c>
      <c r="AD29" s="108"/>
      <c r="AE29" s="107"/>
      <c r="AF29" s="109"/>
      <c r="AG29" s="110">
        <f>SUM(AG2:AG28)</f>
        <v>12061499.569999998</v>
      </c>
      <c r="AH29" s="111"/>
      <c r="AI29" s="108"/>
      <c r="AJ29" s="107"/>
      <c r="AK29" s="109"/>
      <c r="AL29" s="110">
        <f>SUM(AL2:AL28)</f>
        <v>8151662.8799999999</v>
      </c>
      <c r="AM29" s="111"/>
      <c r="AN29" s="108"/>
      <c r="AO29" s="107"/>
      <c r="AP29" s="109"/>
      <c r="AQ29" s="110">
        <f>SUM(AQ2:AQ28)</f>
        <v>8151662.8799999999</v>
      </c>
      <c r="AR29" s="111"/>
      <c r="AS29" s="112"/>
      <c r="AT29" s="16"/>
      <c r="AU29" s="110"/>
      <c r="AV29" s="113">
        <f>SUM(AV2:AV28)</f>
        <v>124000000</v>
      </c>
      <c r="AW29" s="114"/>
      <c r="AX29" s="115"/>
      <c r="AY29" s="16"/>
      <c r="AZ29" s="110"/>
      <c r="BA29" s="113">
        <f>SUM(BA2:BA28)</f>
        <v>0</v>
      </c>
      <c r="BB29" s="114"/>
      <c r="BC29" s="115"/>
      <c r="BD29" s="16"/>
      <c r="BE29" s="110"/>
      <c r="BF29" s="113">
        <f>SUM(BF2:BF28)</f>
        <v>0</v>
      </c>
      <c r="BG29" s="114"/>
      <c r="BH29" s="112"/>
      <c r="BI29" s="16"/>
      <c r="BJ29" s="110"/>
      <c r="BK29" s="113">
        <f>SUM(BK2:BK28)</f>
        <v>60372500</v>
      </c>
      <c r="BL29" s="114"/>
    </row>
  </sheetData>
  <hyperlinks>
    <hyperlink ref="H2" location="'DMS 147714'!A1" display="DMS147714" xr:uid="{54C25D7F-5ECB-40E2-9F88-2075D9923593}"/>
    <hyperlink ref="H3" location="'DMS 147906'!A1" display="DMS147906" xr:uid="{46FEDCE4-79EF-4506-BF34-2B1ED09E2F4C}"/>
    <hyperlink ref="H19" location="'DMS 148763'!A1" display="DMS 148763" xr:uid="{4FFCE22B-FC21-4968-A8B1-7BBBC948D48D}"/>
    <hyperlink ref="H18" location="'3026-2023-0004'!A1" display="3026-2023-0004" xr:uid="{C9D9B196-1F22-4C31-A6F9-FD336C2C62C8}"/>
    <hyperlink ref="H5" location="'3001-2022-0509'!A1" display="3001-2022-0509" xr:uid="{937F7AC6-E287-4155-A047-F3FB16A46B8D}"/>
    <hyperlink ref="H14" location="'3082-2024-0024'!A1" display="3082-2024-0024" xr:uid="{6D643EF8-E3FB-44FA-9C3A-FB2B27A2951C}"/>
    <hyperlink ref="H15" location="'3001-2024-0166'!A1" display="3001-2024-0166" xr:uid="{94F699BC-BFA4-4281-AD86-BACB713124F5}"/>
    <hyperlink ref="H17" location="'3001-2024-0207'!A1" display="'3001-2024-0207'!A1" xr:uid="{873F03F1-05DB-47B8-AC2A-16C51DD49D21}"/>
    <hyperlink ref="H10" location="'3082-2023-0100'!A1" display="3082-2023-0100" xr:uid="{C4B86FBB-F07D-4732-9119-E0080D4ED511}"/>
    <hyperlink ref="H7" location="'3082-2023-0076'!A1" display="3082-2023-0076" xr:uid="{EDDE25D1-9DEB-4D63-88E0-CE3B951001AE}"/>
    <hyperlink ref="H12" location="'3001-2023-0572'!A1" display="3001-2023-0572" xr:uid="{2D14A8C5-0167-4733-82EA-6B6B4DF26418}"/>
    <hyperlink ref="H13" location="'3203-2024-0059'!A1" display="3203-2024-0059" xr:uid="{9C33BCD1-5A40-4338-8C52-01DDA5BCEA8D}"/>
    <hyperlink ref="H16" location="'DMS 149600'!A1" display="DMS 149600" xr:uid="{86496735-74A6-408F-B823-60A77770FD72}"/>
    <hyperlink ref="H6" location="'DMS 148857-1'!A1" display="DMS 148857-1" xr:uid="{C9BB9A92-D943-4A00-B0DA-947D77A2D147}"/>
    <hyperlink ref="H9" location="'DMS 149250'!A1" display="DMS 149250" xr:uid="{FE14E0A5-6F85-4439-894F-14A3D885AFE4}"/>
    <hyperlink ref="H11" location="'DMS 149349'!A1" display="DMS 149349" xr:uid="{8BC50910-FCFE-46CD-843A-28F59CFCF7C5}"/>
    <hyperlink ref="H4" location="'DMS 148942'!A1" display="DMS148942" xr:uid="{FBC5438A-CCFF-4D43-B30F-258A9E8BDB79}"/>
    <hyperlink ref="H20" location="'3026-2024-0001'!A1" display="3026-2024-0001" xr:uid="{79AFB650-1572-4CFE-A003-B7F46BBC99C9}"/>
    <hyperlink ref="H21" location="'3116-2024-0006'!A1" display="3116-2024-0006" xr:uid="{89733102-7E3F-4873-83C1-1E2E1B1EC56A}"/>
    <hyperlink ref="H8" location="'DMS 149323'!A1" display="DMS 149323" xr:uid="{E54A1AE9-367E-4AA2-890A-EB45E6FBD1B2}"/>
    <hyperlink ref="G13" r:id="rId1" xr:uid="{23CD9FD5-AA32-47E9-AF6F-105A83B5C7A1}"/>
    <hyperlink ref="H22" location="'DMS 149746'!Print_Area" display="DMS 149746" xr:uid="{73676A09-BCC3-4A86-BEF4-567CD5EE912F}"/>
    <hyperlink ref="H23" location="'3051-2023-0077'!Print_Area" display="3051-2023-0077" xr:uid="{0D2B3DCE-AD41-4D3F-BFC8-69B1190DAF36}"/>
    <hyperlink ref="H24" location="'3082-2023-0099'!Print_Titles" display="3082-2023-0099" xr:uid="{F7704D46-CF53-4973-BE7A-E30E3A3F6306}"/>
    <hyperlink ref="H25" location="'DMS 149074'!Print_Titles" display="DMS 149074" xr:uid="{B2338A91-220C-44EF-8AD2-B93D616A0A23}"/>
    <hyperlink ref="H28" location="'DMS 149853'!Print_Titles" display="DMS 149853" xr:uid="{FE98B0F4-BAF9-4E4F-8AEC-FD06F9A83C4A}"/>
  </hyperlinks>
  <pageMargins left="0.7" right="0.7" top="0.75" bottom="0.75" header="0.3" footer="0.3"/>
  <pageSetup paperSize="9" orientation="portrait" r:id="rId2"/>
  <headerFooter>
    <oddHeader>&amp;L&amp;"Calibri"&amp;10&amp;K000000 Classification: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Contracts</vt:lpstr>
      <vt:lpstr>Activities</vt:lpstr>
      <vt:lpstr>Documents</vt:lpstr>
      <vt:lpstr>Media</vt:lpstr>
      <vt:lpstr>Payments</vt:lpstr>
      <vt:lpstr>Securities</vt:lpstr>
      <vt:lpstr>Insurances</vt:lpstr>
      <vt:lpstr>MASTER</vt:lpstr>
      <vt:lpstr>Activities!_FilterDatabase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Naidu</dc:creator>
  <cp:keywords/>
  <dc:description/>
  <cp:lastModifiedBy>Arun Naidu</cp:lastModifiedBy>
  <cp:revision/>
  <dcterms:created xsi:type="dcterms:W3CDTF">2025-06-12T04:43:43Z</dcterms:created>
  <dcterms:modified xsi:type="dcterms:W3CDTF">2025-06-20T09:32:58Z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23d9d9-d8c9-4bbd-a204-c71ec2cfe465_Enabled">
    <vt:lpwstr>true</vt:lpwstr>
  </property>
  <property fmtid="{D5CDD505-2E9C-101B-9397-08002B2CF9AE}" pid="3" name="MSIP_Label_2f23d9d9-d8c9-4bbd-a204-c71ec2cfe465_SetDate">
    <vt:lpwstr>2025-06-12T04:44:21Z</vt:lpwstr>
  </property>
  <property fmtid="{D5CDD505-2E9C-101B-9397-08002B2CF9AE}" pid="4" name="MSIP_Label_2f23d9d9-d8c9-4bbd-a204-c71ec2cfe465_Method">
    <vt:lpwstr>Privileged</vt:lpwstr>
  </property>
  <property fmtid="{D5CDD505-2E9C-101B-9397-08002B2CF9AE}" pid="5" name="MSIP_Label_2f23d9d9-d8c9-4bbd-a204-c71ec2cfe465_Name">
    <vt:lpwstr>Internal`</vt:lpwstr>
  </property>
  <property fmtid="{D5CDD505-2E9C-101B-9397-08002B2CF9AE}" pid="6" name="MSIP_Label_2f23d9d9-d8c9-4bbd-a204-c71ec2cfe465_SiteId">
    <vt:lpwstr>eee3385e-742f-4e2e-b130-e496ed7d6a49</vt:lpwstr>
  </property>
  <property fmtid="{D5CDD505-2E9C-101B-9397-08002B2CF9AE}" pid="7" name="MSIP_Label_2f23d9d9-d8c9-4bbd-a204-c71ec2cfe465_ActionId">
    <vt:lpwstr>6101562f-a304-4351-9536-58015d68181b</vt:lpwstr>
  </property>
  <property fmtid="{D5CDD505-2E9C-101B-9397-08002B2CF9AE}" pid="8" name="MSIP_Label_2f23d9d9-d8c9-4bbd-a204-c71ec2cfe465_ContentBits">
    <vt:lpwstr>1</vt:lpwstr>
  </property>
  <property fmtid="{D5CDD505-2E9C-101B-9397-08002B2CF9AE}" pid="9" name="MSIP_Label_2f23d9d9-d8c9-4bbd-a204-c71ec2cfe465_Tag">
    <vt:lpwstr>10, 0, 1, 1</vt:lpwstr>
  </property>
</Properties>
</file>