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hevy\Desktop\"/>
    </mc:Choice>
  </mc:AlternateContent>
  <xr:revisionPtr revIDLastSave="0" documentId="13_ncr:1_{F62F7D25-99CB-4E60-BC7B-C4B9FC5650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ORT DE CHIFFRAGE" sheetId="9" r:id="rId1"/>
    <sheet name="Renta" sheetId="6" r:id="rId2"/>
    <sheet name="Listes" sheetId="2" r:id="rId3"/>
  </sheets>
  <definedNames>
    <definedName name="_xlnm.Print_Area" localSheetId="1">Renta!$A$1:$L$15</definedName>
    <definedName name="_xlnm.Print_Area" localSheetId="0">'SUPPORT DE CHIFFRAGE'!$A$1:$G$47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9" l="1"/>
  <c r="B46" i="9"/>
  <c r="E16" i="9"/>
  <c r="E17" i="9"/>
  <c r="E18" i="9"/>
  <c r="E19" i="9"/>
  <c r="E20" i="9"/>
  <c r="E21" i="9"/>
  <c r="E22" i="9"/>
  <c r="E23" i="9"/>
  <c r="E24" i="9"/>
  <c r="E25" i="9"/>
  <c r="F6" i="9"/>
  <c r="D16" i="9"/>
  <c r="D17" i="9"/>
  <c r="D18" i="9"/>
  <c r="D19" i="9"/>
  <c r="D20" i="9"/>
  <c r="D21" i="9"/>
  <c r="D22" i="9"/>
  <c r="D23" i="9"/>
  <c r="D24" i="9"/>
  <c r="D25" i="9"/>
  <c r="J17" i="9"/>
  <c r="C11" i="9" s="1"/>
  <c r="E11" i="9"/>
  <c r="B8" i="9"/>
  <c r="B29" i="9" s="1"/>
  <c r="D29" i="9"/>
  <c r="E8" i="9"/>
  <c r="B30" i="9" s="1"/>
  <c r="D30" i="9"/>
  <c r="E32" i="9"/>
  <c r="E33" i="9"/>
  <c r="E34" i="9"/>
  <c r="C35" i="9"/>
  <c r="E35" i="9" s="1"/>
  <c r="F36" i="9"/>
  <c r="E45" i="9"/>
  <c r="C45" i="9"/>
  <c r="A45" i="9"/>
  <c r="B43" i="9"/>
  <c r="A41" i="9"/>
  <c r="F39" i="9"/>
  <c r="P24" i="9"/>
  <c r="P22" i="9"/>
  <c r="P11" i="9"/>
  <c r="Q11" i="9"/>
  <c r="S11" i="9"/>
  <c r="P13" i="9"/>
  <c r="Q13" i="9"/>
  <c r="S13" i="9"/>
  <c r="P20" i="9"/>
  <c r="D12" i="9"/>
  <c r="G10" i="9"/>
  <c r="E10" i="9"/>
  <c r="C10" i="9"/>
  <c r="E9" i="9"/>
  <c r="C9" i="9"/>
  <c r="S8" i="9"/>
  <c r="F8" i="9"/>
  <c r="C8" i="9"/>
  <c r="F7" i="9"/>
  <c r="B7" i="9"/>
  <c r="P6" i="9"/>
  <c r="Q6" i="9"/>
  <c r="B5" i="9"/>
  <c r="F4" i="9"/>
  <c r="B4" i="9"/>
  <c r="F3" i="9"/>
  <c r="B3" i="9"/>
  <c r="F2" i="9"/>
  <c r="B2" i="9"/>
  <c r="J9" i="6"/>
  <c r="F13" i="6" s="1"/>
  <c r="G13" i="6" s="1"/>
  <c r="J8" i="6"/>
  <c r="I13" i="6" s="1"/>
  <c r="J6" i="6"/>
  <c r="J5" i="6"/>
  <c r="H13" i="6" s="1"/>
  <c r="J13" i="6" s="1"/>
  <c r="U13" i="9" l="1"/>
  <c r="P15" i="9" s="1"/>
  <c r="U11" i="9"/>
  <c r="P14" i="9" s="1"/>
  <c r="S6" i="9"/>
  <c r="G11" i="9"/>
  <c r="C28" i="9" s="1"/>
  <c r="E28" i="9" s="1"/>
  <c r="F22" i="9"/>
  <c r="F17" i="9" s="1"/>
  <c r="L22" i="9" l="1"/>
  <c r="F12" i="9" s="1"/>
  <c r="C30" i="9" s="1"/>
  <c r="E30" i="9" s="1"/>
  <c r="C29" i="9"/>
  <c r="E29" i="9" s="1"/>
  <c r="C31" i="9"/>
  <c r="E31" i="9" s="1"/>
  <c r="F28" i="9" l="1"/>
  <c r="F38" i="9" s="1"/>
  <c r="F37" i="9" s="1"/>
  <c r="F45" i="9" s="1"/>
</calcChain>
</file>

<file path=xl/sharedStrings.xml><?xml version="1.0" encoding="utf-8"?>
<sst xmlns="http://schemas.openxmlformats.org/spreadsheetml/2006/main" count="298" uniqueCount="211">
  <si>
    <t>Sous total</t>
  </si>
  <si>
    <t>APPROVISIONNEMENTS ET SOUS-TRAITANCE</t>
  </si>
  <si>
    <t>Intitulé</t>
  </si>
  <si>
    <t>TOTAL APPROS ET                        SOUS-TRAITANCE</t>
  </si>
  <si>
    <t>TOTAL OFFRE FINANCIERE</t>
  </si>
  <si>
    <t>Montant € ht</t>
  </si>
  <si>
    <t>Matière</t>
  </si>
  <si>
    <t>Fourniture du commerce</t>
  </si>
  <si>
    <t>Contrôle</t>
  </si>
  <si>
    <t>Description :</t>
  </si>
  <si>
    <t>Client :</t>
  </si>
  <si>
    <t>Plan + indice :</t>
  </si>
  <si>
    <t>Prépa</t>
  </si>
  <si>
    <t>Tournage</t>
  </si>
  <si>
    <t>Fraisage</t>
  </si>
  <si>
    <t>Rectif plane</t>
  </si>
  <si>
    <t>Rectif Cyl.</t>
  </si>
  <si>
    <t>EE Fil</t>
  </si>
  <si>
    <t>EE Enfon.</t>
  </si>
  <si>
    <t xml:space="preserve">Qté : </t>
  </si>
  <si>
    <t>Prog.</t>
  </si>
  <si>
    <t>Taux T1 :</t>
  </si>
  <si>
    <t>Taux T2 :</t>
  </si>
  <si>
    <t>Coût unique</t>
  </si>
  <si>
    <t>Coût par pièce</t>
  </si>
  <si>
    <t>Temps</t>
  </si>
  <si>
    <t>Liste 1</t>
  </si>
  <si>
    <t>Liste 2</t>
  </si>
  <si>
    <t>T1</t>
  </si>
  <si>
    <t>T2</t>
  </si>
  <si>
    <t>Unité d'œuvre</t>
  </si>
  <si>
    <t>MAIN D'ŒUVRE</t>
  </si>
  <si>
    <t>TOTAL MAIN D'ŒUVRE</t>
  </si>
  <si>
    <t>Finition</t>
  </si>
  <si>
    <t>ø</t>
  </si>
  <si>
    <t>L</t>
  </si>
  <si>
    <t>l</t>
  </si>
  <si>
    <t>h</t>
  </si>
  <si>
    <t>Matière :</t>
  </si>
  <si>
    <t>Masse volumique :</t>
  </si>
  <si>
    <t>€/kg</t>
  </si>
  <si>
    <t>Total</t>
  </si>
  <si>
    <t>Masse brute calculée :</t>
  </si>
  <si>
    <t>Prix total MO</t>
  </si>
  <si>
    <t>Prix par pièce MO</t>
  </si>
  <si>
    <t>Dim brut rond :</t>
  </si>
  <si>
    <t>Dim brut plat :</t>
  </si>
  <si>
    <t>Trait. 1 :</t>
  </si>
  <si>
    <t>Interlocuteur :</t>
  </si>
  <si>
    <t>Trait. 2 :</t>
  </si>
  <si>
    <t>Coef peines &amp; soins</t>
  </si>
  <si>
    <t>TOTAL OFFRE FINANCIERE UNITAIRE</t>
  </si>
  <si>
    <t>SUPPORT DE CHIFFRAGE</t>
  </si>
  <si>
    <t>RISQUES IDENTIFIÉS / COMMENTAIRES</t>
  </si>
  <si>
    <t>Date du chiffrage :</t>
  </si>
  <si>
    <t>Masse pièce :</t>
  </si>
  <si>
    <t>Plan :</t>
  </si>
  <si>
    <t>Marge globale</t>
  </si>
  <si>
    <t xml:space="preserve">acier </t>
  </si>
  <si>
    <t xml:space="preserve">fonte </t>
  </si>
  <si>
    <t xml:space="preserve">aluminium </t>
  </si>
  <si>
    <t xml:space="preserve">bronze </t>
  </si>
  <si>
    <t xml:space="preserve">cuivre </t>
  </si>
  <si>
    <t xml:space="preserve">laiton </t>
  </si>
  <si>
    <t xml:space="preserve">magnésium </t>
  </si>
  <si>
    <t xml:space="preserve">titane </t>
  </si>
  <si>
    <t>à</t>
  </si>
  <si>
    <t>kg/m3</t>
  </si>
  <si>
    <t>CALCUL DE DIAMETRE CIRCONSCRITS</t>
  </si>
  <si>
    <t>=&gt;</t>
  </si>
  <si>
    <t>Cote sur plat</t>
  </si>
  <si>
    <t>Hexagone</t>
  </si>
  <si>
    <t>Débit</t>
  </si>
  <si>
    <t>Gravage</t>
  </si>
  <si>
    <t>Démont/Remont</t>
  </si>
  <si>
    <t>N° de plan + ind</t>
  </si>
  <si>
    <t>Description</t>
  </si>
  <si>
    <t>Date</t>
  </si>
  <si>
    <t>Client</t>
  </si>
  <si>
    <t>Interlocuteur</t>
  </si>
  <si>
    <t>Masse volumique</t>
  </si>
  <si>
    <t>Dimension du brut</t>
  </si>
  <si>
    <t>Longueur</t>
  </si>
  <si>
    <t>Hauteur</t>
  </si>
  <si>
    <t>Largeur</t>
  </si>
  <si>
    <t>Dimension pièce finie</t>
  </si>
  <si>
    <t>ø ext</t>
  </si>
  <si>
    <t>ø int</t>
  </si>
  <si>
    <t>Carré / Rect.</t>
  </si>
  <si>
    <t>DIA</t>
  </si>
  <si>
    <t>dia</t>
  </si>
  <si>
    <t xml:space="preserve">Volume couronne </t>
  </si>
  <si>
    <t>=</t>
  </si>
  <si>
    <t>Masse unit.  finie</t>
  </si>
  <si>
    <t>Volume parallépipède</t>
  </si>
  <si>
    <t>Masse couronne</t>
  </si>
  <si>
    <t>Masse parallépiède</t>
  </si>
  <si>
    <t>Prix au kg</t>
  </si>
  <si>
    <t>Exigences traitement</t>
  </si>
  <si>
    <t>kg</t>
  </si>
  <si>
    <t>Calculée</t>
  </si>
  <si>
    <t>Calculée :</t>
  </si>
  <si>
    <t>Plan</t>
  </si>
  <si>
    <t>Délai</t>
  </si>
  <si>
    <t>Tél :</t>
  </si>
  <si>
    <t>Qté</t>
  </si>
  <si>
    <t>Délai à proposer - Semaine / jours</t>
  </si>
  <si>
    <t>ESPACE DE SAISIE</t>
  </si>
  <si>
    <t>Type de traitement</t>
  </si>
  <si>
    <t>mm3</t>
  </si>
  <si>
    <t>Tel :</t>
  </si>
  <si>
    <t>Ref DDP</t>
  </si>
  <si>
    <t>A REMPLIR SI TTh ET SI LA MASSE N'EST PAS PRECISÉE SUR LE PLAN</t>
  </si>
  <si>
    <t>Ref DDP :</t>
  </si>
  <si>
    <t>Plan + indice</t>
  </si>
  <si>
    <t>Désignation</t>
  </si>
  <si>
    <t>PUHT</t>
  </si>
  <si>
    <t>Référence client :</t>
  </si>
  <si>
    <t xml:space="preserve">Matière : </t>
  </si>
  <si>
    <t>Traitement :</t>
  </si>
  <si>
    <t>Perçage</t>
  </si>
  <si>
    <t>Masse unit. Brute kg</t>
  </si>
  <si>
    <t>Livraison client</t>
  </si>
  <si>
    <t>LIVRAISON CLIENT</t>
  </si>
  <si>
    <t>Sous-traitance (usinage, TS...)</t>
  </si>
  <si>
    <t>Livraison TTh + TS Bodycote</t>
  </si>
  <si>
    <t>Trait. Bodycote Dutt. 1</t>
  </si>
  <si>
    <t>Trait. Bodycote Dutt. 2</t>
  </si>
  <si>
    <t>Livraison de sous-traitance</t>
  </si>
  <si>
    <t>OBLIGATOIRE : % de pièce restante</t>
  </si>
  <si>
    <t>MARGE SUPPLEMENTAIRE</t>
  </si>
  <si>
    <t>MATIERE</t>
  </si>
  <si>
    <t>S/TRAITANCE</t>
  </si>
  <si>
    <t>TRAITEMENT</t>
  </si>
  <si>
    <t>PRÉPA</t>
  </si>
  <si>
    <t>HEURES
PRÉVUES</t>
  </si>
  <si>
    <t>AUTRES À PRÉCISER</t>
  </si>
  <si>
    <t>A</t>
  </si>
  <si>
    <t>HEURES 
RÉALISÉES</t>
  </si>
  <si>
    <t>TEMPS 80</t>
  </si>
  <si>
    <t>TEMPS 50</t>
  </si>
  <si>
    <t>PRIX DE VENTE GLOBAL</t>
  </si>
  <si>
    <t>ACHATS</t>
  </si>
  <si>
    <t>HEURES</t>
  </si>
  <si>
    <t>HEURES ou ACHATS</t>
  </si>
  <si>
    <t>TOTAUX</t>
  </si>
  <si>
    <t>(1)</t>
  </si>
  <si>
    <t>(2)</t>
  </si>
  <si>
    <t>(3)</t>
  </si>
  <si>
    <t>(4)</t>
  </si>
  <si>
    <t>H</t>
  </si>
  <si>
    <t>€</t>
  </si>
  <si>
    <t>D = C / (1)</t>
  </si>
  <si>
    <t>C = A - B</t>
  </si>
  <si>
    <t>E = C / (3)</t>
  </si>
  <si>
    <t>MONTANTS ACHATS
PRÉVUS</t>
  </si>
  <si>
    <t>MONTANTS ACHATS
RÉALISÉS</t>
  </si>
  <si>
    <t>B = (4)</t>
  </si>
  <si>
    <t>RATIO DE RÉUSSITE</t>
  </si>
  <si>
    <t>F% = E / D x 100</t>
  </si>
  <si>
    <t>RENTABILITÉ
PRÉVUE
€ / H</t>
  </si>
  <si>
    <t>RENTABILITÉ
OBTENUE
€ / H</t>
  </si>
  <si>
    <t>RÉSULTAT BRUT
€</t>
  </si>
  <si>
    <t>TRANSPORT</t>
  </si>
  <si>
    <t>FICHE DE CALCUL DE RENTABILITÉ</t>
  </si>
  <si>
    <t xml:space="preserve">Date : </t>
  </si>
  <si>
    <t>Affaire n° :</t>
  </si>
  <si>
    <r>
      <rPr>
        <u/>
        <sz val="10"/>
        <rFont val="Arial"/>
        <family val="2"/>
      </rPr>
      <t>COMMENTAIRES</t>
    </r>
    <r>
      <rPr>
        <sz val="10"/>
        <rFont val="Arial"/>
        <family val="2"/>
      </rPr>
      <t xml:space="preserve"> :</t>
    </r>
  </si>
  <si>
    <t>LEÇONS À TIRER POUR LE FUTUR</t>
  </si>
  <si>
    <t>Trempe à l'huile (XC, 42CD4, 90MV8...)</t>
  </si>
  <si>
    <t>Coef  : 1,8</t>
  </si>
  <si>
    <t>Trempe gaz 3 revenus (MO5 Z85WCDV5-4-3, aciers rapides</t>
  </si>
  <si>
    <t>Coef  : 1,5</t>
  </si>
  <si>
    <t>Nitruration prof 0,3 à 0,4 mm</t>
  </si>
  <si>
    <t>Coef : 2</t>
  </si>
  <si>
    <t>ATTENTION à compter du jusqu'au 31/12/2019</t>
  </si>
  <si>
    <t>Trempe gaz 1 ou 2 revenus</t>
  </si>
  <si>
    <t>2,33€/kg - Mini 32€</t>
  </si>
  <si>
    <t>Nitruration prof 0,2 à 0,3 mm</t>
  </si>
  <si>
    <t>3,08€/kg - mini 45,6€</t>
  </si>
  <si>
    <t>Cementation</t>
  </si>
  <si>
    <t>Coef : 1,25</t>
  </si>
  <si>
    <t>Ligne 2</t>
  </si>
  <si>
    <t>Ligne 1</t>
  </si>
  <si>
    <t>Traitement 1</t>
  </si>
  <si>
    <t>Traitement 2</t>
  </si>
  <si>
    <t>Liste 3</t>
  </si>
  <si>
    <t>BRUNISSAGE MEL</t>
  </si>
  <si>
    <t>BRUNISSAGE BODY</t>
  </si>
  <si>
    <t>TTh</t>
  </si>
  <si>
    <t>TTS</t>
  </si>
  <si>
    <t>NITRURATION</t>
  </si>
  <si>
    <t>CEMENTATION</t>
  </si>
  <si>
    <t>SULFURATION</t>
  </si>
  <si>
    <t>ANODISATION</t>
  </si>
  <si>
    <t>Liste 4</t>
  </si>
  <si>
    <t>Huile</t>
  </si>
  <si>
    <t>Liste 5</t>
  </si>
  <si>
    <t>Précision</t>
  </si>
  <si>
    <t>Coef Traitement 1</t>
  </si>
  <si>
    <t>Coef Traitement 2</t>
  </si>
  <si>
    <t>3 R</t>
  </si>
  <si>
    <t>0,2-0,3mm</t>
  </si>
  <si>
    <t>0,3-0,4mm</t>
  </si>
  <si>
    <t>Liste 6</t>
  </si>
  <si>
    <t>0,8mm</t>
  </si>
  <si>
    <t>CARBONITRU</t>
  </si>
  <si>
    <t>OXYBLACK</t>
  </si>
  <si>
    <t>Forfait</t>
  </si>
  <si>
    <t>Poids mini</t>
  </si>
  <si>
    <t>SURSULFURATION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</si>
</sst>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)\ &quot;€&quot;_ ;_ * \(#,##0.00\)\ &quot;€&quot;_ ;_ * &quot;-&quot;??_)\ &quot;€&quot;_ ;_ @_ "/>
    <numFmt numFmtId="165" formatCode="_ * #,##0.00_)\ _€_ ;_ * \(#,##0.00\)\ _€_ ;_ * &quot;-&quot;??_)\ _€_ ;_ @_ "/>
    <numFmt numFmtId="166" formatCode="#,##0.00\ &quot;€&quot;"/>
    <numFmt numFmtId="167" formatCode="_-* #,##0.00\ [$€-40C]_-;\-* #,##0.00\ [$€-40C]_-;_-* &quot;-&quot;??\ [$€-40C]_-;_-@_-"/>
    <numFmt numFmtId="168" formatCode="_ * #,##0_)\ &quot;€&quot;_ ;_ * \(#,##0\)\ &quot;€&quot;_ ;_ * &quot;-&quot;??_)\ &quot;€&quot;_ ;_ @_ "/>
    <numFmt numFmtId="169" formatCode="_ * #,##0_)\ _€_ ;_ * \(#,##0\)\ _€_ ;_ * &quot;-&quot;??_)\ _€_ ;_ @_ "/>
    <numFmt numFmtId="170" formatCode="0.000"/>
  </numFmts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  <font>
      <sz val="14"/>
      <name val="Calibri"/>
      <family val="2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4">
    <xf numFmtId="0" fontId="0" fillId="0" borderId="0"/>
    <xf numFmtId="164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164" fontId="5" fillId="0" borderId="3" xfId="1" applyFont="1" applyBorder="1" applyAlignment="1">
      <alignment vertical="center" wrapText="1"/>
    </xf>
    <xf numFmtId="0" fontId="5" fillId="3" borderId="1" xfId="0" applyFont="1" applyFill="1" applyBorder="1" applyAlignment="1" applyProtection="1">
      <alignment vertical="center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vertical="center"/>
      <protection locked="0"/>
    </xf>
    <xf numFmtId="168" fontId="5" fillId="3" borderId="1" xfId="1" applyNumberFormat="1" applyFont="1" applyFill="1" applyBorder="1" applyProtection="1">
      <protection locked="0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  <xf numFmtId="0" fontId="5" fillId="4" borderId="0" xfId="0" applyFont="1" applyFill="1" applyBorder="1"/>
    <xf numFmtId="0" fontId="5" fillId="4" borderId="16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5" xfId="0" applyFont="1" applyFill="1" applyBorder="1"/>
    <xf numFmtId="170" fontId="5" fillId="4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2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left" indent="5"/>
    </xf>
    <xf numFmtId="0" fontId="5" fillId="4" borderId="4" xfId="0" applyFont="1" applyFill="1" applyBorder="1"/>
    <xf numFmtId="0" fontId="5" fillId="5" borderId="1" xfId="0" applyFont="1" applyFill="1" applyBorder="1" applyAlignment="1" applyProtection="1">
      <alignment horizontal="center" vertical="center"/>
      <protection locked="0"/>
    </xf>
    <xf numFmtId="168" fontId="5" fillId="5" borderId="29" xfId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right" vertical="center" indent="1"/>
    </xf>
    <xf numFmtId="0" fontId="5" fillId="0" borderId="29" xfId="0" applyFont="1" applyBorder="1" applyAlignment="1" applyProtection="1">
      <alignment horizontal="right" vertical="center" indent="1"/>
    </xf>
    <xf numFmtId="0" fontId="5" fillId="0" borderId="11" xfId="0" applyFont="1" applyBorder="1" applyAlignment="1" applyProtection="1">
      <alignment horizontal="right" vertical="center" indent="1"/>
    </xf>
    <xf numFmtId="0" fontId="5" fillId="0" borderId="1" xfId="1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1" borderId="19" xfId="0" applyFont="1" applyFill="1" applyBorder="1" applyAlignment="1" applyProtection="1">
      <alignment horizontal="center" vertical="center"/>
    </xf>
    <xf numFmtId="0" fontId="5" fillId="1" borderId="12" xfId="0" applyFont="1" applyFill="1" applyBorder="1" applyAlignment="1" applyProtection="1">
      <alignment horizontal="center" vertical="center"/>
    </xf>
    <xf numFmtId="2" fontId="5" fillId="0" borderId="29" xfId="0" applyNumberFormat="1" applyFont="1" applyBorder="1" applyAlignment="1" applyProtection="1">
      <alignment horizontal="center" vertical="center"/>
    </xf>
    <xf numFmtId="164" fontId="5" fillId="0" borderId="29" xfId="1" applyFont="1" applyFill="1" applyBorder="1" applyAlignment="1" applyProtection="1">
      <alignment horizontal="center" vertical="center"/>
    </xf>
    <xf numFmtId="167" fontId="5" fillId="0" borderId="29" xfId="0" applyNumberFormat="1" applyFont="1" applyBorder="1" applyAlignment="1" applyProtection="1">
      <alignment vertical="center"/>
    </xf>
    <xf numFmtId="1" fontId="5" fillId="0" borderId="29" xfId="0" applyNumberFormat="1" applyFont="1" applyBorder="1" applyAlignment="1" applyProtection="1">
      <alignment horizontal="center" vertical="center"/>
    </xf>
    <xf numFmtId="0" fontId="5" fillId="0" borderId="29" xfId="0" applyFont="1" applyBorder="1" applyAlignment="1" applyProtection="1">
      <alignment horizontal="right" vertical="center"/>
    </xf>
    <xf numFmtId="9" fontId="5" fillId="4" borderId="0" xfId="0" applyNumberFormat="1" applyFont="1" applyFill="1" applyAlignment="1">
      <alignment horizontal="center" vertical="center"/>
    </xf>
    <xf numFmtId="0" fontId="5" fillId="4" borderId="20" xfId="0" applyFont="1" applyFill="1" applyBorder="1"/>
    <xf numFmtId="0" fontId="9" fillId="4" borderId="1" xfId="0" applyFont="1" applyFill="1" applyBorder="1" applyAlignment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168" fontId="5" fillId="0" borderId="1" xfId="1" applyNumberFormat="1" applyFont="1" applyBorder="1" applyProtection="1"/>
    <xf numFmtId="0" fontId="5" fillId="0" borderId="1" xfId="0" applyFont="1" applyBorder="1" applyAlignment="1" applyProtection="1"/>
    <xf numFmtId="0" fontId="5" fillId="0" borderId="1" xfId="0" applyNumberFormat="1" applyFont="1" applyBorder="1" applyAlignment="1" applyProtection="1">
      <alignment horizontal="center" vertical="center"/>
    </xf>
    <xf numFmtId="168" fontId="5" fillId="4" borderId="1" xfId="1" applyNumberFormat="1" applyFont="1" applyFill="1" applyBorder="1" applyProtection="1"/>
    <xf numFmtId="0" fontId="5" fillId="4" borderId="9" xfId="0" applyFont="1" applyFill="1" applyBorder="1"/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4" borderId="16" xfId="0" applyFont="1" applyFill="1" applyBorder="1" applyAlignment="1" applyProtection="1">
      <alignment horizontal="center" vertical="center"/>
      <protection locked="0"/>
    </xf>
    <xf numFmtId="0" fontId="5" fillId="4" borderId="10" xfId="0" applyFont="1" applyFill="1" applyBorder="1" applyAlignment="1" applyProtection="1"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5" fillId="4" borderId="4" xfId="0" applyFont="1" applyFill="1" applyBorder="1" applyAlignment="1" applyProtection="1">
      <alignment vertical="center"/>
    </xf>
    <xf numFmtId="0" fontId="5" fillId="4" borderId="30" xfId="0" applyFont="1" applyFill="1" applyBorder="1" applyAlignment="1" applyProtection="1">
      <alignment horizontal="center" vertical="center"/>
    </xf>
    <xf numFmtId="0" fontId="5" fillId="4" borderId="30" xfId="0" applyFont="1" applyFill="1" applyBorder="1" applyProtection="1"/>
    <xf numFmtId="0" fontId="5" fillId="4" borderId="5" xfId="0" applyFont="1" applyFill="1" applyBorder="1" applyProtection="1"/>
    <xf numFmtId="0" fontId="5" fillId="4" borderId="15" xfId="0" applyFont="1" applyFill="1" applyBorder="1" applyAlignment="1" applyProtection="1">
      <alignment vertical="center"/>
    </xf>
    <xf numFmtId="0" fontId="5" fillId="4" borderId="0" xfId="0" applyFont="1" applyFill="1" applyBorder="1" applyAlignment="1" applyProtection="1">
      <alignment horizontal="center" vertical="center"/>
    </xf>
    <xf numFmtId="0" fontId="5" fillId="4" borderId="0" xfId="0" applyFont="1" applyFill="1" applyBorder="1" applyProtection="1"/>
    <xf numFmtId="0" fontId="5" fillId="4" borderId="16" xfId="0" applyFont="1" applyFill="1" applyBorder="1" applyProtection="1"/>
    <xf numFmtId="0" fontId="5" fillId="4" borderId="3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/>
    </xf>
    <xf numFmtId="0" fontId="7" fillId="4" borderId="0" xfId="0" applyFont="1" applyFill="1" applyBorder="1" applyAlignment="1" applyProtection="1">
      <alignment horizontal="center" vertical="center"/>
    </xf>
    <xf numFmtId="0" fontId="5" fillId="4" borderId="1" xfId="0" applyFont="1" applyFill="1" applyBorder="1" applyProtection="1"/>
    <xf numFmtId="0" fontId="7" fillId="4" borderId="1" xfId="0" quotePrefix="1" applyFont="1" applyFill="1" applyBorder="1" applyProtection="1"/>
    <xf numFmtId="170" fontId="7" fillId="4" borderId="1" xfId="0" applyNumberFormat="1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left" vertical="center"/>
    </xf>
    <xf numFmtId="0" fontId="7" fillId="4" borderId="0" xfId="0" applyFont="1" applyFill="1" applyBorder="1" applyProtection="1"/>
    <xf numFmtId="0" fontId="5" fillId="4" borderId="1" xfId="0" applyFont="1" applyFill="1" applyBorder="1" applyAlignment="1" applyProtection="1">
      <alignment horizontal="right" vertical="center"/>
    </xf>
    <xf numFmtId="169" fontId="5" fillId="4" borderId="1" xfId="2" applyNumberFormat="1" applyFont="1" applyFill="1" applyBorder="1" applyAlignment="1" applyProtection="1">
      <alignment horizontal="center" vertical="center"/>
    </xf>
    <xf numFmtId="0" fontId="5" fillId="4" borderId="20" xfId="0" applyFont="1" applyFill="1" applyBorder="1" applyAlignment="1" applyProtection="1">
      <alignment vertical="center"/>
    </xf>
    <xf numFmtId="0" fontId="5" fillId="4" borderId="31" xfId="0" applyFont="1" applyFill="1" applyBorder="1" applyAlignment="1" applyProtection="1">
      <alignment horizontal="center" vertical="center"/>
    </xf>
    <xf numFmtId="0" fontId="5" fillId="4" borderId="31" xfId="0" applyFont="1" applyFill="1" applyBorder="1" applyProtection="1"/>
    <xf numFmtId="0" fontId="5" fillId="4" borderId="21" xfId="0" applyFont="1" applyFill="1" applyBorder="1" applyProtection="1"/>
    <xf numFmtId="0" fontId="5" fillId="4" borderId="32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/>
    </xf>
    <xf numFmtId="164" fontId="5" fillId="0" borderId="0" xfId="0" applyNumberFormat="1" applyFont="1"/>
    <xf numFmtId="9" fontId="8" fillId="5" borderId="1" xfId="0" applyNumberFormat="1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left" vertical="top" wrapText="1"/>
      <protection locked="0"/>
    </xf>
    <xf numFmtId="0" fontId="5" fillId="4" borderId="30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/>
    <xf numFmtId="0" fontId="4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9" xfId="0" applyFill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3" borderId="1" xfId="0" applyFont="1" applyFill="1" applyBorder="1" applyAlignment="1" applyProtection="1">
      <alignment horizontal="center" vertical="center"/>
      <protection locked="0"/>
    </xf>
    <xf numFmtId="0" fontId="19" fillId="7" borderId="9" xfId="0" applyFont="1" applyFill="1" applyBorder="1" applyAlignment="1" applyProtection="1">
      <alignment horizontal="center" vertical="center"/>
      <protection locked="0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0" fillId="4" borderId="0" xfId="0" applyFill="1"/>
    <xf numFmtId="49" fontId="2" fillId="4" borderId="0" xfId="0" applyNumberFormat="1" applyFont="1" applyFill="1" applyAlignment="1">
      <alignment vertical="center"/>
    </xf>
    <xf numFmtId="49" fontId="2" fillId="4" borderId="0" xfId="0" applyNumberFormat="1" applyFont="1" applyFill="1"/>
    <xf numFmtId="0" fontId="0" fillId="4" borderId="0" xfId="0" applyFill="1" applyAlignment="1">
      <alignment horizontal="center" vertical="center"/>
    </xf>
    <xf numFmtId="0" fontId="19" fillId="4" borderId="8" xfId="0" applyFont="1" applyFill="1" applyBorder="1" applyAlignment="1" applyProtection="1">
      <alignment horizontal="center" vertical="center"/>
    </xf>
    <xf numFmtId="0" fontId="19" fillId="4" borderId="10" xfId="0" applyFont="1" applyFill="1" applyBorder="1" applyAlignment="1">
      <alignment vertical="center"/>
    </xf>
    <xf numFmtId="0" fontId="19" fillId="4" borderId="8" xfId="0" applyFont="1" applyFill="1" applyBorder="1" applyAlignment="1">
      <alignment horizontal="center"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0" borderId="29" xfId="0" applyFont="1" applyFill="1" applyBorder="1" applyAlignment="1" applyProtection="1">
      <alignment horizontal="center" vertical="center"/>
    </xf>
    <xf numFmtId="0" fontId="5" fillId="0" borderId="29" xfId="0" applyFont="1" applyBorder="1" applyAlignment="1" applyProtection="1">
      <alignment horizontal="center" vertical="center"/>
    </xf>
    <xf numFmtId="0" fontId="7" fillId="4" borderId="1" xfId="0" applyFont="1" applyFill="1" applyBorder="1" applyAlignment="1" applyProtection="1">
      <alignment horizontal="center" vertical="center"/>
    </xf>
    <xf numFmtId="170" fontId="5" fillId="4" borderId="1" xfId="0" applyNumberFormat="1" applyFont="1" applyFill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5" fillId="0" borderId="12" xfId="0" applyFont="1" applyBorder="1" applyAlignment="1" applyProtection="1">
      <alignment horizontal="center" vertical="center"/>
    </xf>
    <xf numFmtId="0" fontId="10" fillId="0" borderId="4" xfId="0" applyFont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0" fillId="0" borderId="10" xfId="0" applyFont="1" applyBorder="1" applyAlignment="1" applyProtection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right" vertical="center" indent="1"/>
    </xf>
    <xf numFmtId="0" fontId="5" fillId="0" borderId="10" xfId="0" applyFont="1" applyBorder="1" applyAlignment="1" applyProtection="1">
      <alignment horizontal="right" vertical="center" indent="1"/>
    </xf>
    <xf numFmtId="0" fontId="5" fillId="4" borderId="8" xfId="0" quotePrefix="1" applyNumberFormat="1" applyFont="1" applyFill="1" applyBorder="1" applyAlignment="1" applyProtection="1">
      <alignment horizontal="center" vertical="center"/>
    </xf>
    <xf numFmtId="0" fontId="5" fillId="4" borderId="10" xfId="0" applyNumberFormat="1" applyFont="1" applyFill="1" applyBorder="1" applyAlignment="1" applyProtection="1">
      <alignment horizontal="center" vertical="center"/>
    </xf>
    <xf numFmtId="16" fontId="5" fillId="3" borderId="8" xfId="0" applyNumberFormat="1" applyFont="1" applyFill="1" applyBorder="1" applyAlignment="1" applyProtection="1">
      <alignment horizontal="center" vertical="center"/>
      <protection locked="0"/>
    </xf>
    <xf numFmtId="16" fontId="5" fillId="3" borderId="10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center" vertical="center"/>
    </xf>
    <xf numFmtId="14" fontId="5" fillId="0" borderId="8" xfId="0" applyNumberFormat="1" applyFont="1" applyFill="1" applyBorder="1" applyAlignment="1" applyProtection="1">
      <alignment horizontal="center" vertical="center"/>
    </xf>
    <xf numFmtId="14" fontId="5" fillId="0" borderId="10" xfId="0" applyNumberFormat="1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right" vertical="center" indent="1"/>
    </xf>
    <xf numFmtId="0" fontId="5" fillId="0" borderId="5" xfId="0" applyFont="1" applyBorder="1" applyAlignment="1" applyProtection="1">
      <alignment horizontal="right" vertical="center" indent="1"/>
    </xf>
    <xf numFmtId="0" fontId="5" fillId="0" borderId="17" xfId="0" applyFont="1" applyBorder="1" applyAlignment="1" applyProtection="1">
      <alignment horizontal="right" vertical="center" indent="1"/>
    </xf>
    <xf numFmtId="0" fontId="5" fillId="0" borderId="14" xfId="0" applyFont="1" applyBorder="1" applyAlignment="1" applyProtection="1">
      <alignment horizontal="right" vertical="center" inden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20" xfId="0" applyNumberFormat="1" applyFont="1" applyFill="1" applyBorder="1" applyAlignment="1" applyProtection="1">
      <alignment horizontal="center" vertical="center" wrapText="1"/>
    </xf>
    <xf numFmtId="0" fontId="5" fillId="0" borderId="2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5" fillId="3" borderId="8" xfId="0" quotePrefix="1" applyFont="1" applyFill="1" applyBorder="1" applyAlignment="1" applyProtection="1">
      <alignment horizontal="center" vertical="center"/>
      <protection locked="0"/>
    </xf>
    <xf numFmtId="0" fontId="5" fillId="3" borderId="10" xfId="0" quotePrefix="1" applyFont="1" applyFill="1" applyBorder="1" applyAlignment="1" applyProtection="1">
      <alignment horizontal="center" vertical="center"/>
      <protection locked="0"/>
    </xf>
    <xf numFmtId="0" fontId="5" fillId="0" borderId="29" xfId="0" applyFont="1" applyFill="1" applyBorder="1" applyAlignment="1" applyProtection="1">
      <alignment horizontal="center" vertical="center"/>
    </xf>
    <xf numFmtId="0" fontId="5" fillId="0" borderId="29" xfId="0" applyFont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9" xfId="0" applyFont="1" applyFill="1" applyBorder="1" applyAlignment="1" applyProtection="1">
      <alignment horizontal="center" vertical="center"/>
    </xf>
    <xf numFmtId="0" fontId="5" fillId="4" borderId="10" xfId="0" applyFont="1" applyFill="1" applyBorder="1" applyAlignment="1" applyProtection="1">
      <alignment horizontal="center" vertical="center"/>
    </xf>
    <xf numFmtId="170" fontId="5" fillId="0" borderId="11" xfId="0" applyNumberFormat="1" applyFont="1" applyFill="1" applyBorder="1" applyAlignment="1" applyProtection="1">
      <alignment horizontal="center" vertical="center"/>
    </xf>
    <xf numFmtId="170" fontId="5" fillId="0" borderId="19" xfId="0" applyNumberFormat="1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</xf>
    <xf numFmtId="0" fontId="12" fillId="6" borderId="4" xfId="0" applyFont="1" applyFill="1" applyBorder="1" applyAlignment="1">
      <alignment horizontal="center" vertical="top" wrapText="1"/>
    </xf>
    <xf numFmtId="0" fontId="12" fillId="6" borderId="5" xfId="0" applyFont="1" applyFill="1" applyBorder="1" applyAlignment="1">
      <alignment horizontal="center" vertical="top" wrapText="1"/>
    </xf>
    <xf numFmtId="0" fontId="12" fillId="6" borderId="15" xfId="0" applyFont="1" applyFill="1" applyBorder="1" applyAlignment="1">
      <alignment horizontal="center" vertical="top" wrapText="1"/>
    </xf>
    <xf numFmtId="0" fontId="12" fillId="6" borderId="16" xfId="0" applyFont="1" applyFill="1" applyBorder="1" applyAlignment="1">
      <alignment horizontal="center" vertical="top" wrapText="1"/>
    </xf>
    <xf numFmtId="0" fontId="12" fillId="6" borderId="20" xfId="0" applyFont="1" applyFill="1" applyBorder="1" applyAlignment="1">
      <alignment horizontal="center" vertical="top" wrapText="1"/>
    </xf>
    <xf numFmtId="0" fontId="12" fillId="6" borderId="21" xfId="0" applyFont="1" applyFill="1" applyBorder="1" applyAlignment="1">
      <alignment horizontal="center" vertical="top" wrapText="1"/>
    </xf>
    <xf numFmtId="0" fontId="5" fillId="0" borderId="6" xfId="0" applyFont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</xf>
    <xf numFmtId="0" fontId="5" fillId="0" borderId="20" xfId="0" applyFont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vertical="center" wrapText="1"/>
    </xf>
    <xf numFmtId="0" fontId="5" fillId="0" borderId="18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15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166" fontId="5" fillId="0" borderId="10" xfId="0" applyNumberFormat="1" applyFont="1" applyBorder="1" applyAlignment="1">
      <alignment horizontal="center" vertical="center"/>
    </xf>
    <xf numFmtId="164" fontId="5" fillId="0" borderId="8" xfId="1" applyFont="1" applyBorder="1" applyAlignment="1">
      <alignment horizontal="center" vertical="center"/>
    </xf>
    <xf numFmtId="164" fontId="5" fillId="0" borderId="10" xfId="1" applyFont="1" applyBorder="1" applyAlignment="1">
      <alignment horizontal="center" vertical="center"/>
    </xf>
    <xf numFmtId="170" fontId="5" fillId="4" borderId="1" xfId="0" applyNumberFormat="1" applyFont="1" applyFill="1" applyBorder="1" applyAlignment="1" applyProtection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164" fontId="5" fillId="0" borderId="15" xfId="1" applyFont="1" applyBorder="1" applyAlignment="1">
      <alignment horizontal="center" vertical="center"/>
    </xf>
    <xf numFmtId="164" fontId="5" fillId="0" borderId="16" xfId="1" applyFont="1" applyBorder="1" applyAlignment="1">
      <alignment horizontal="center" vertical="center"/>
    </xf>
    <xf numFmtId="164" fontId="5" fillId="0" borderId="17" xfId="1" applyFont="1" applyBorder="1" applyAlignment="1">
      <alignment horizontal="center" vertical="center"/>
    </xf>
    <xf numFmtId="164" fontId="5" fillId="0" borderId="14" xfId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3" borderId="8" xfId="0" applyFont="1" applyFill="1" applyBorder="1" applyAlignment="1" applyProtection="1">
      <alignment horizontal="center" wrapText="1"/>
      <protection locked="0"/>
    </xf>
    <xf numFmtId="0" fontId="5" fillId="3" borderId="9" xfId="0" applyFont="1" applyFill="1" applyBorder="1" applyAlignment="1" applyProtection="1">
      <alignment horizontal="center"/>
      <protection locked="0"/>
    </xf>
    <xf numFmtId="0" fontId="5" fillId="3" borderId="10" xfId="0" applyFont="1" applyFill="1" applyBorder="1" applyAlignment="1" applyProtection="1">
      <alignment horizontal="center"/>
      <protection locked="0"/>
    </xf>
    <xf numFmtId="0" fontId="5" fillId="0" borderId="4" xfId="0" applyFont="1" applyBorder="1" applyAlignment="1" applyProtection="1"/>
    <xf numFmtId="0" fontId="5" fillId="0" borderId="5" xfId="0" applyFont="1" applyBorder="1" applyAlignment="1" applyProtection="1"/>
    <xf numFmtId="164" fontId="5" fillId="0" borderId="8" xfId="1" applyFont="1" applyBorder="1" applyAlignment="1" applyProtection="1">
      <alignment horizontal="center" vertical="center"/>
    </xf>
    <xf numFmtId="164" fontId="5" fillId="0" borderId="10" xfId="1" applyFont="1" applyBorder="1" applyAlignment="1" applyProtection="1">
      <alignment horizontal="center" vertical="center"/>
    </xf>
    <xf numFmtId="0" fontId="21" fillId="0" borderId="1" xfId="0" applyFont="1" applyBorder="1" applyAlignment="1">
      <alignment horizontal="center"/>
    </xf>
    <xf numFmtId="0" fontId="5" fillId="0" borderId="8" xfId="0" applyFont="1" applyBorder="1" applyAlignment="1" applyProtection="1"/>
    <xf numFmtId="0" fontId="5" fillId="0" borderId="10" xfId="0" applyFont="1" applyBorder="1" applyAlignment="1" applyProtection="1"/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4" fillId="0" borderId="22" xfId="0" applyFont="1" applyBorder="1" applyAlignment="1" applyProtection="1">
      <alignment horizontal="center"/>
    </xf>
    <xf numFmtId="0" fontId="4" fillId="0" borderId="27" xfId="0" applyFont="1" applyBorder="1" applyAlignment="1" applyProtection="1">
      <alignment horizontal="center"/>
    </xf>
    <xf numFmtId="0" fontId="4" fillId="0" borderId="23" xfId="0" applyFont="1" applyBorder="1" applyAlignment="1" applyProtection="1">
      <alignment horizontal="center"/>
    </xf>
    <xf numFmtId="9" fontId="5" fillId="4" borderId="22" xfId="3" applyFont="1" applyFill="1" applyBorder="1" applyAlignment="1" applyProtection="1">
      <alignment horizontal="center" vertical="center"/>
    </xf>
    <xf numFmtId="9" fontId="5" fillId="4" borderId="23" xfId="3" applyFont="1" applyFill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28" xfId="0" applyFont="1" applyBorder="1" applyAlignment="1" applyProtection="1">
      <alignment horizontal="center" vertical="center"/>
    </xf>
    <xf numFmtId="0" fontId="4" fillId="0" borderId="13" xfId="1" applyNumberFormat="1" applyFont="1" applyBorder="1" applyAlignment="1" applyProtection="1">
      <alignment horizontal="right"/>
    </xf>
    <xf numFmtId="164" fontId="4" fillId="0" borderId="14" xfId="1" applyFont="1" applyBorder="1" applyAlignment="1" applyProtection="1">
      <alignment horizontal="right"/>
    </xf>
    <xf numFmtId="164" fontId="4" fillId="0" borderId="13" xfId="1" applyFont="1" applyBorder="1" applyAlignment="1" applyProtection="1">
      <alignment horizontal="right"/>
    </xf>
    <xf numFmtId="0" fontId="5" fillId="0" borderId="22" xfId="0" applyFont="1" applyBorder="1" applyAlignment="1" applyProtection="1">
      <alignment horizontal="left" vertical="center"/>
    </xf>
    <xf numFmtId="0" fontId="5" fillId="0" borderId="27" xfId="0" applyFont="1" applyBorder="1" applyAlignment="1" applyProtection="1">
      <alignment horizontal="left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5" fillId="0" borderId="23" xfId="0" applyNumberFormat="1" applyFont="1" applyFill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4" borderId="32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0" borderId="8" xfId="0" applyFont="1" applyFill="1" applyBorder="1" applyAlignment="1" applyProtection="1">
      <alignment horizontal="left" vertical="top" wrapText="1"/>
      <protection locked="0"/>
    </xf>
    <xf numFmtId="0" fontId="5" fillId="0" borderId="9" xfId="0" applyFont="1" applyFill="1" applyBorder="1" applyAlignment="1" applyProtection="1">
      <alignment horizontal="left" vertical="top"/>
      <protection locked="0"/>
    </xf>
    <xf numFmtId="0" fontId="5" fillId="0" borderId="10" xfId="0" applyFont="1" applyFill="1" applyBorder="1" applyAlignment="1" applyProtection="1">
      <alignment horizontal="left" vertical="top"/>
      <protection locked="0"/>
    </xf>
    <xf numFmtId="164" fontId="5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  <xf numFmtId="0" fontId="0" fillId="3" borderId="8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0" fontId="15" fillId="0" borderId="1" xfId="3" applyNumberFormat="1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</cellXfs>
  <cellStyles count="4">
    <cellStyle name="Milliers" xfId="2" builtinId="3"/>
    <cellStyle name="Monétaire" xfId="1" builtinId="4"/>
    <cellStyle name="Normal" xfId="0" builtinId="0"/>
    <cellStyle name="Pourcentage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75B8-159D-4506-8182-735053DBF3B0}">
  <sheetPr>
    <pageSetUpPr fitToPage="1"/>
  </sheetPr>
  <dimension ref="A1:V67"/>
  <sheetViews>
    <sheetView tabSelected="1" zoomScaleNormal="100" workbookViewId="0">
      <selection activeCell="J16" sqref="J16:K16"/>
    </sheetView>
  </sheetViews>
  <sheetFormatPr baseColWidth="10" defaultColWidth="10.85546875" defaultRowHeight="18.75" x14ac:dyDescent="0.3"/>
  <cols>
    <col min="1" max="1" width="20.28515625" style="3" bestFit="1" customWidth="1"/>
    <col min="2" max="2" width="18.28515625" style="3" customWidth="1"/>
    <col min="3" max="3" width="11.140625" style="3" customWidth="1"/>
    <col min="4" max="4" width="12.85546875" style="3" bestFit="1" customWidth="1"/>
    <col min="5" max="5" width="13" style="3" customWidth="1"/>
    <col min="6" max="6" width="12.42578125" style="3" customWidth="1"/>
    <col min="7" max="7" width="12.85546875" style="3" bestFit="1" customWidth="1"/>
    <col min="8" max="8" width="11.140625" style="3" bestFit="1" customWidth="1"/>
    <col min="9" max="9" width="23.140625" style="3" bestFit="1" customWidth="1"/>
    <col min="10" max="10" width="20.7109375" style="10" bestFit="1" customWidth="1"/>
    <col min="11" max="11" width="11" style="10" customWidth="1"/>
    <col min="12" max="12" width="35.28515625" style="3" customWidth="1"/>
    <col min="13" max="13" width="10.42578125" style="10" customWidth="1"/>
    <col min="14" max="14" width="2.7109375" style="3" customWidth="1"/>
    <col min="15" max="15" width="20.28515625" style="9" customWidth="1"/>
    <col min="16" max="16" width="11.42578125" style="10" bestFit="1" customWidth="1"/>
    <col min="17" max="17" width="10.7109375" style="10" customWidth="1"/>
    <col min="18" max="18" width="3" style="10" customWidth="1"/>
    <col min="19" max="19" width="9.85546875" style="10" customWidth="1"/>
    <col min="20" max="20" width="2.42578125" style="3" customWidth="1"/>
    <col min="21" max="21" width="9.7109375" style="3" customWidth="1"/>
    <col min="22" max="22" width="6" style="3" customWidth="1"/>
    <col min="23" max="16384" width="10.85546875" style="3"/>
  </cols>
  <sheetData>
    <row r="1" spans="1:22" ht="33.950000000000003" customHeight="1" x14ac:dyDescent="0.3">
      <c r="A1" s="120" t="s">
        <v>52</v>
      </c>
      <c r="B1" s="121"/>
      <c r="C1" s="121"/>
      <c r="D1" s="121"/>
      <c r="E1" s="121"/>
      <c r="F1" s="121"/>
      <c r="G1" s="122"/>
      <c r="I1" s="123" t="s">
        <v>107</v>
      </c>
      <c r="J1" s="123"/>
      <c r="K1" s="123"/>
      <c r="L1" s="123"/>
      <c r="M1" s="123"/>
      <c r="O1" s="51"/>
      <c r="P1" s="52"/>
      <c r="Q1" s="52"/>
      <c r="R1" s="52"/>
      <c r="S1" s="52"/>
      <c r="T1" s="53"/>
      <c r="U1" s="53"/>
      <c r="V1" s="54"/>
    </row>
    <row r="2" spans="1:22" ht="17.100000000000001" customHeight="1" x14ac:dyDescent="0.3">
      <c r="A2" s="26" t="s">
        <v>10</v>
      </c>
      <c r="B2" s="124">
        <f>J4</f>
        <v>0</v>
      </c>
      <c r="C2" s="125"/>
      <c r="D2" s="126" t="s">
        <v>113</v>
      </c>
      <c r="E2" s="127"/>
      <c r="F2" s="128">
        <f>J3</f>
        <v>0</v>
      </c>
      <c r="G2" s="129"/>
      <c r="I2" s="12" t="s">
        <v>77</v>
      </c>
      <c r="J2" s="130"/>
      <c r="K2" s="131"/>
      <c r="L2" s="132" t="s">
        <v>81</v>
      </c>
      <c r="M2" s="132"/>
      <c r="O2" s="55"/>
      <c r="P2" s="56"/>
      <c r="Q2" s="56"/>
      <c r="R2" s="56"/>
      <c r="S2" s="56"/>
      <c r="T2" s="57"/>
      <c r="U2" s="57"/>
      <c r="V2" s="58"/>
    </row>
    <row r="3" spans="1:22" ht="17.100000000000001" customHeight="1" x14ac:dyDescent="0.3">
      <c r="A3" s="26" t="s">
        <v>54</v>
      </c>
      <c r="B3" s="133">
        <f>J2</f>
        <v>0</v>
      </c>
      <c r="C3" s="134"/>
      <c r="D3" s="126" t="s">
        <v>11</v>
      </c>
      <c r="E3" s="127"/>
      <c r="F3" s="135">
        <f>J8</f>
        <v>0</v>
      </c>
      <c r="G3" s="136"/>
      <c r="I3" s="12" t="s">
        <v>111</v>
      </c>
      <c r="J3" s="137"/>
      <c r="K3" s="138"/>
      <c r="L3" s="14" t="s">
        <v>34</v>
      </c>
      <c r="M3" s="11"/>
      <c r="O3" s="55"/>
      <c r="P3" s="56"/>
      <c r="Q3" s="56"/>
      <c r="R3" s="56"/>
      <c r="S3" s="56"/>
      <c r="T3" s="57"/>
      <c r="U3" s="57"/>
      <c r="V3" s="58"/>
    </row>
    <row r="4" spans="1:22" ht="17.100000000000001" customHeight="1" x14ac:dyDescent="0.3">
      <c r="A4" s="26" t="s">
        <v>48</v>
      </c>
      <c r="B4" s="135">
        <f>J5</f>
        <v>0</v>
      </c>
      <c r="C4" s="136"/>
      <c r="D4" s="139" t="s">
        <v>9</v>
      </c>
      <c r="E4" s="140"/>
      <c r="F4" s="143">
        <f>J10</f>
        <v>0</v>
      </c>
      <c r="G4" s="144"/>
      <c r="I4" s="12" t="s">
        <v>78</v>
      </c>
      <c r="J4" s="137"/>
      <c r="K4" s="138"/>
      <c r="L4" s="14" t="s">
        <v>82</v>
      </c>
      <c r="M4" s="108"/>
      <c r="O4" s="147" t="s">
        <v>68</v>
      </c>
      <c r="P4" s="147"/>
      <c r="Q4" s="147"/>
      <c r="R4" s="147"/>
      <c r="S4" s="147"/>
      <c r="T4" s="57"/>
      <c r="U4" s="57"/>
      <c r="V4" s="58"/>
    </row>
    <row r="5" spans="1:22" ht="17.100000000000001" customHeight="1" thickBot="1" x14ac:dyDescent="0.35">
      <c r="A5" s="26" t="s">
        <v>104</v>
      </c>
      <c r="B5" s="135">
        <f>J6</f>
        <v>0</v>
      </c>
      <c r="C5" s="136"/>
      <c r="D5" s="141"/>
      <c r="E5" s="142"/>
      <c r="F5" s="145"/>
      <c r="G5" s="146"/>
      <c r="I5" s="12" t="s">
        <v>79</v>
      </c>
      <c r="J5" s="137"/>
      <c r="K5" s="138"/>
      <c r="L5" s="14" t="s">
        <v>84</v>
      </c>
      <c r="M5" s="108"/>
      <c r="O5" s="55"/>
      <c r="P5" s="59" t="s">
        <v>35</v>
      </c>
      <c r="Q5" s="59" t="s">
        <v>36</v>
      </c>
      <c r="R5" s="56"/>
      <c r="S5" s="59" t="s">
        <v>34</v>
      </c>
      <c r="T5" s="57"/>
      <c r="U5" s="57"/>
      <c r="V5" s="58"/>
    </row>
    <row r="6" spans="1:22" ht="17.100000000000001" customHeight="1" thickTop="1" thickBot="1" x14ac:dyDescent="0.35">
      <c r="A6" s="27" t="s">
        <v>21</v>
      </c>
      <c r="B6" s="25">
        <v>90</v>
      </c>
      <c r="C6" s="37" t="s">
        <v>22</v>
      </c>
      <c r="D6" s="25">
        <v>50</v>
      </c>
      <c r="E6" s="112" t="s">
        <v>19</v>
      </c>
      <c r="F6" s="111">
        <f>J12</f>
        <v>0</v>
      </c>
      <c r="G6" s="31"/>
      <c r="I6" s="12" t="s">
        <v>110</v>
      </c>
      <c r="J6" s="148"/>
      <c r="K6" s="149"/>
      <c r="L6" s="14" t="s">
        <v>83</v>
      </c>
      <c r="M6" s="108"/>
      <c r="O6" s="60" t="s">
        <v>88</v>
      </c>
      <c r="P6" s="113">
        <f>M4</f>
        <v>0</v>
      </c>
      <c r="Q6" s="113">
        <f>M5</f>
        <v>0</v>
      </c>
      <c r="R6" s="110" t="s">
        <v>69</v>
      </c>
      <c r="S6" s="110">
        <f>ROUNDUP((P6^2+Q6^2)^(1/2),0)</f>
        <v>0</v>
      </c>
      <c r="T6" s="57"/>
      <c r="U6" s="57"/>
      <c r="V6" s="58"/>
    </row>
    <row r="7" spans="1:22" ht="17.100000000000001" customHeight="1" thickTop="1" thickBot="1" x14ac:dyDescent="0.35">
      <c r="A7" s="27" t="s">
        <v>38</v>
      </c>
      <c r="B7" s="150">
        <f>J14</f>
        <v>0</v>
      </c>
      <c r="C7" s="150"/>
      <c r="D7" s="151" t="s">
        <v>39</v>
      </c>
      <c r="E7" s="151"/>
      <c r="F7" s="150">
        <f>J15</f>
        <v>0</v>
      </c>
      <c r="G7" s="150"/>
      <c r="I7" s="13"/>
      <c r="J7" s="47"/>
      <c r="K7" s="47"/>
      <c r="L7" s="15"/>
      <c r="M7" s="48"/>
      <c r="O7" s="152" t="s">
        <v>70</v>
      </c>
      <c r="P7" s="153"/>
      <c r="Q7" s="153"/>
      <c r="R7" s="153"/>
      <c r="S7" s="154"/>
      <c r="T7" s="57"/>
      <c r="U7" s="57"/>
      <c r="V7" s="58"/>
    </row>
    <row r="8" spans="1:22" ht="17.100000000000001" customHeight="1" thickTop="1" thickBot="1" x14ac:dyDescent="0.35">
      <c r="A8" s="28" t="s">
        <v>47</v>
      </c>
      <c r="B8" s="29" t="str">
        <f>IF(J24="","",J24)</f>
        <v/>
      </c>
      <c r="C8" s="29">
        <f>L24</f>
        <v>0</v>
      </c>
      <c r="D8" s="30" t="s">
        <v>49</v>
      </c>
      <c r="E8" s="29" t="str">
        <f>IF(J25="","",J25)</f>
        <v/>
      </c>
      <c r="F8" s="29">
        <f>L25</f>
        <v>0</v>
      </c>
      <c r="G8" s="31"/>
      <c r="I8" s="12" t="s">
        <v>75</v>
      </c>
      <c r="J8" s="137"/>
      <c r="K8" s="138"/>
      <c r="L8" s="22" t="s">
        <v>85</v>
      </c>
      <c r="M8" s="49"/>
      <c r="O8" s="60" t="s">
        <v>71</v>
      </c>
      <c r="P8" s="161"/>
      <c r="Q8" s="161"/>
      <c r="R8" s="110" t="s">
        <v>69</v>
      </c>
      <c r="S8" s="110">
        <f>P8*1.155</f>
        <v>0</v>
      </c>
      <c r="T8" s="57"/>
      <c r="U8" s="57"/>
      <c r="V8" s="58"/>
    </row>
    <row r="9" spans="1:22" ht="17.100000000000001" customHeight="1" thickTop="1" thickBot="1" x14ac:dyDescent="0.35">
      <c r="A9" s="27" t="s">
        <v>45</v>
      </c>
      <c r="B9" s="119" t="s">
        <v>34</v>
      </c>
      <c r="C9" s="111">
        <f>M3</f>
        <v>0</v>
      </c>
      <c r="D9" s="112" t="s">
        <v>35</v>
      </c>
      <c r="E9" s="111">
        <f>M4</f>
        <v>0</v>
      </c>
      <c r="F9" s="32"/>
      <c r="G9" s="31"/>
      <c r="I9" s="13"/>
      <c r="J9" s="47"/>
      <c r="K9" s="47"/>
      <c r="L9" s="14" t="s">
        <v>86</v>
      </c>
      <c r="M9" s="77"/>
      <c r="O9" s="55"/>
      <c r="P9" s="56"/>
      <c r="Q9" s="56"/>
      <c r="R9" s="56"/>
      <c r="S9" s="56"/>
      <c r="T9" s="57"/>
      <c r="U9" s="57"/>
      <c r="V9" s="58"/>
    </row>
    <row r="10" spans="1:22" ht="17.100000000000001" customHeight="1" thickTop="1" thickBot="1" x14ac:dyDescent="0.35">
      <c r="A10" s="27" t="s">
        <v>46</v>
      </c>
      <c r="B10" s="112" t="s">
        <v>35</v>
      </c>
      <c r="C10" s="111">
        <f>M4</f>
        <v>0</v>
      </c>
      <c r="D10" s="112" t="s">
        <v>36</v>
      </c>
      <c r="E10" s="111">
        <f>M5</f>
        <v>0</v>
      </c>
      <c r="F10" s="112" t="s">
        <v>37</v>
      </c>
      <c r="G10" s="111">
        <f>M6</f>
        <v>0</v>
      </c>
      <c r="I10" s="12" t="s">
        <v>76</v>
      </c>
      <c r="J10" s="137"/>
      <c r="K10" s="138"/>
      <c r="L10" s="14" t="s">
        <v>87</v>
      </c>
      <c r="M10" s="77"/>
      <c r="O10" s="162" t="s">
        <v>91</v>
      </c>
      <c r="P10" s="113" t="s">
        <v>89</v>
      </c>
      <c r="Q10" s="113" t="s">
        <v>90</v>
      </c>
      <c r="R10" s="113"/>
      <c r="S10" s="113" t="s">
        <v>35</v>
      </c>
      <c r="T10" s="61"/>
      <c r="U10" s="61"/>
      <c r="V10" s="58"/>
    </row>
    <row r="11" spans="1:22" ht="17.100000000000001" customHeight="1" thickTop="1" thickBot="1" x14ac:dyDescent="0.35">
      <c r="A11" s="151" t="s">
        <v>42</v>
      </c>
      <c r="B11" s="151"/>
      <c r="C11" s="33">
        <f>J17</f>
        <v>0</v>
      </c>
      <c r="D11" s="112" t="s">
        <v>40</v>
      </c>
      <c r="E11" s="34">
        <f>J16</f>
        <v>0</v>
      </c>
      <c r="F11" s="112" t="s">
        <v>41</v>
      </c>
      <c r="G11" s="35">
        <f>C11*E11*F6</f>
        <v>0</v>
      </c>
      <c r="I11" s="13"/>
      <c r="J11" s="47"/>
      <c r="K11" s="47"/>
      <c r="L11" s="14" t="s">
        <v>82</v>
      </c>
      <c r="M11" s="77"/>
      <c r="O11" s="162"/>
      <c r="P11" s="113">
        <f>M9</f>
        <v>0</v>
      </c>
      <c r="Q11" s="113">
        <f>M10</f>
        <v>0</v>
      </c>
      <c r="R11" s="113"/>
      <c r="S11" s="113">
        <f>M11</f>
        <v>0</v>
      </c>
      <c r="T11" s="113" t="s">
        <v>92</v>
      </c>
      <c r="U11" s="113">
        <f>3.14/4*(P11^2-Q11^2)*S11*M14/100</f>
        <v>0</v>
      </c>
      <c r="V11" s="62" t="s">
        <v>109</v>
      </c>
    </row>
    <row r="12" spans="1:22" ht="17.100000000000001" customHeight="1" thickTop="1" thickBot="1" x14ac:dyDescent="0.35">
      <c r="A12" s="151" t="s">
        <v>55</v>
      </c>
      <c r="B12" s="151"/>
      <c r="C12" s="33" t="s">
        <v>56</v>
      </c>
      <c r="D12" s="111">
        <f>J22</f>
        <v>0</v>
      </c>
      <c r="E12" s="36" t="s">
        <v>101</v>
      </c>
      <c r="F12" s="155">
        <f>IF(D12=0,L22,0)</f>
        <v>0</v>
      </c>
      <c r="G12" s="156"/>
      <c r="I12" s="17" t="s">
        <v>105</v>
      </c>
      <c r="J12" s="137"/>
      <c r="K12" s="138"/>
      <c r="L12" s="14" t="s">
        <v>84</v>
      </c>
      <c r="M12" s="77"/>
      <c r="O12" s="157" t="s">
        <v>94</v>
      </c>
      <c r="P12" s="110" t="s">
        <v>35</v>
      </c>
      <c r="Q12" s="110" t="s">
        <v>36</v>
      </c>
      <c r="R12" s="110"/>
      <c r="S12" s="110" t="s">
        <v>37</v>
      </c>
      <c r="T12" s="61"/>
      <c r="U12" s="61"/>
      <c r="V12" s="58"/>
    </row>
    <row r="13" spans="1:22" ht="17.100000000000001" customHeight="1" thickTop="1" thickBot="1" x14ac:dyDescent="0.35">
      <c r="A13" s="158" t="s">
        <v>31</v>
      </c>
      <c r="B13" s="159"/>
      <c r="C13" s="159"/>
      <c r="D13" s="159"/>
      <c r="E13" s="159"/>
      <c r="F13" s="159"/>
      <c r="G13" s="160"/>
      <c r="I13" s="13"/>
      <c r="J13" s="47"/>
      <c r="K13" s="47"/>
      <c r="L13" s="14" t="s">
        <v>83</v>
      </c>
      <c r="M13" s="77"/>
      <c r="O13" s="157"/>
      <c r="P13" s="110">
        <f>M11</f>
        <v>0</v>
      </c>
      <c r="Q13" s="113">
        <f>M12</f>
        <v>0</v>
      </c>
      <c r="R13" s="113"/>
      <c r="S13" s="113">
        <f>M13</f>
        <v>0</v>
      </c>
      <c r="T13" s="63" t="s">
        <v>92</v>
      </c>
      <c r="U13" s="113">
        <f>P13*Q13*S13*M14/100</f>
        <v>0</v>
      </c>
      <c r="V13" s="62" t="s">
        <v>109</v>
      </c>
    </row>
    <row r="14" spans="1:22" ht="17.100000000000001" customHeight="1" thickTop="1" x14ac:dyDescent="0.3">
      <c r="A14" s="169" t="s">
        <v>30</v>
      </c>
      <c r="B14" s="170"/>
      <c r="C14" s="173" t="s">
        <v>25</v>
      </c>
      <c r="D14" s="173" t="s">
        <v>23</v>
      </c>
      <c r="E14" s="173" t="s">
        <v>24</v>
      </c>
      <c r="F14" s="175" t="s">
        <v>32</v>
      </c>
      <c r="G14" s="176"/>
      <c r="I14" s="12" t="s">
        <v>6</v>
      </c>
      <c r="J14" s="161"/>
      <c r="K14" s="161"/>
      <c r="L14" s="82" t="s">
        <v>129</v>
      </c>
      <c r="M14" s="77"/>
      <c r="O14" s="113" t="s">
        <v>95</v>
      </c>
      <c r="P14" s="64">
        <f>U11*J15/1000^3</f>
        <v>0</v>
      </c>
      <c r="Q14" s="65" t="s">
        <v>99</v>
      </c>
      <c r="R14" s="66"/>
      <c r="S14" s="66"/>
      <c r="T14" s="57"/>
      <c r="U14" s="57"/>
      <c r="V14" s="58"/>
    </row>
    <row r="15" spans="1:22" ht="17.100000000000001" customHeight="1" x14ac:dyDescent="0.3">
      <c r="A15" s="171"/>
      <c r="B15" s="172"/>
      <c r="C15" s="174"/>
      <c r="D15" s="174"/>
      <c r="E15" s="174"/>
      <c r="F15" s="177"/>
      <c r="G15" s="178"/>
      <c r="I15" s="12" t="s">
        <v>80</v>
      </c>
      <c r="J15" s="161"/>
      <c r="K15" s="161"/>
      <c r="L15" s="163" t="s">
        <v>112</v>
      </c>
      <c r="M15" s="164"/>
      <c r="O15" s="60" t="s">
        <v>96</v>
      </c>
      <c r="P15" s="114">
        <f>U13*J15/1000^3</f>
        <v>0</v>
      </c>
      <c r="Q15" s="65" t="s">
        <v>99</v>
      </c>
      <c r="R15" s="56"/>
      <c r="S15" s="56"/>
      <c r="T15" s="57"/>
      <c r="U15" s="57"/>
      <c r="V15" s="58"/>
    </row>
    <row r="16" spans="1:22" ht="17.100000000000001" customHeight="1" x14ac:dyDescent="0.3">
      <c r="A16" s="5" t="s">
        <v>12</v>
      </c>
      <c r="B16" s="108" t="s">
        <v>28</v>
      </c>
      <c r="C16" s="6"/>
      <c r="D16" s="4">
        <f t="shared" ref="D16:D25" si="0">IF(A16="Prépa",IF(B16="T1",C16*$B$6,C16*$D$6),IF(A16="Prog.",IF(B16="T1",C16*$B$6,C16*$D$6),""))</f>
        <v>0</v>
      </c>
      <c r="E16" s="4" t="str">
        <f>IF(A16="","",IF(A16="Prépa","",IF(A16="Prog.","",IF(B16="T1",C16*$B$6,C16*$D$6))))</f>
        <v/>
      </c>
      <c r="F16" s="179" t="s">
        <v>44</v>
      </c>
      <c r="G16" s="180"/>
      <c r="I16" s="17" t="s">
        <v>97</v>
      </c>
      <c r="J16" s="161"/>
      <c r="K16" s="161"/>
      <c r="L16" s="165"/>
      <c r="M16" s="166"/>
      <c r="O16" s="55"/>
      <c r="P16" s="56"/>
      <c r="Q16" s="56"/>
      <c r="R16" s="56"/>
      <c r="S16" s="56"/>
      <c r="T16" s="57"/>
      <c r="U16" s="57"/>
      <c r="V16" s="58"/>
    </row>
    <row r="17" spans="1:22" ht="17.100000000000001" customHeight="1" x14ac:dyDescent="0.3">
      <c r="A17" s="5" t="s">
        <v>14</v>
      </c>
      <c r="B17" s="108" t="s">
        <v>28</v>
      </c>
      <c r="C17" s="6"/>
      <c r="D17" s="4" t="str">
        <f t="shared" si="0"/>
        <v/>
      </c>
      <c r="E17" s="4">
        <f>IF(A17="","",IF(A17="Prépa","",IF(A17="Prog.","",IF(B17="T1",C17*$B$6,C17*$D$6))))</f>
        <v>0</v>
      </c>
      <c r="F17" s="181" t="e">
        <f>F22/F6</f>
        <v>#DIV/0!</v>
      </c>
      <c r="G17" s="182"/>
      <c r="I17" s="17" t="s">
        <v>121</v>
      </c>
      <c r="J17" s="183">
        <f>M3^2*3.14116/4*M4/1000^3*J15+M4*M5*M6/1000^3*J15</f>
        <v>0</v>
      </c>
      <c r="K17" s="183"/>
      <c r="L17" s="167"/>
      <c r="M17" s="168"/>
      <c r="O17" s="55"/>
      <c r="P17" s="56"/>
      <c r="Q17" s="56"/>
      <c r="R17" s="56"/>
      <c r="S17" s="56"/>
      <c r="T17" s="57"/>
      <c r="U17" s="57"/>
      <c r="V17" s="58"/>
    </row>
    <row r="18" spans="1:22" ht="17.100000000000001" customHeight="1" x14ac:dyDescent="0.3">
      <c r="A18" s="5" t="s">
        <v>12</v>
      </c>
      <c r="B18" s="108" t="s">
        <v>28</v>
      </c>
      <c r="C18" s="108"/>
      <c r="D18" s="4">
        <f t="shared" si="0"/>
        <v>0</v>
      </c>
      <c r="E18" s="4" t="str">
        <f t="shared" ref="E18:E25" si="1">IF(A18="","",IF(A18="Prépa","",IF(A18="Prog.","",IF(B18="T1",C18*$B$6,C18*$D$6))))</f>
        <v/>
      </c>
      <c r="F18" s="181"/>
      <c r="G18" s="182"/>
      <c r="I18" s="23"/>
      <c r="J18" s="184"/>
      <c r="K18" s="185"/>
      <c r="L18" s="40" t="s">
        <v>123</v>
      </c>
      <c r="M18" s="50"/>
      <c r="O18" s="55"/>
      <c r="P18" s="56" t="s">
        <v>67</v>
      </c>
      <c r="Q18" s="56"/>
      <c r="R18" s="56"/>
      <c r="S18" s="56"/>
      <c r="T18" s="57"/>
      <c r="U18" s="57"/>
      <c r="V18" s="58"/>
    </row>
    <row r="19" spans="1:22" ht="17.100000000000001" customHeight="1" x14ac:dyDescent="0.3">
      <c r="A19" s="5" t="s">
        <v>13</v>
      </c>
      <c r="B19" s="108" t="s">
        <v>28</v>
      </c>
      <c r="C19" s="108"/>
      <c r="D19" s="4" t="str">
        <f t="shared" si="0"/>
        <v/>
      </c>
      <c r="E19" s="4">
        <f t="shared" si="1"/>
        <v>0</v>
      </c>
      <c r="F19" s="181"/>
      <c r="G19" s="182"/>
      <c r="I19" s="18"/>
      <c r="J19" s="38"/>
      <c r="K19" s="38"/>
      <c r="L19" s="46"/>
      <c r="M19" s="116"/>
      <c r="O19" s="67" t="s">
        <v>58</v>
      </c>
      <c r="P19" s="68">
        <v>7850</v>
      </c>
      <c r="Q19" s="56"/>
      <c r="R19" s="56"/>
      <c r="S19" s="56"/>
      <c r="T19" s="57"/>
      <c r="U19" s="57"/>
      <c r="V19" s="58"/>
    </row>
    <row r="20" spans="1:22" ht="17.100000000000001" customHeight="1" x14ac:dyDescent="0.3">
      <c r="A20" s="5"/>
      <c r="B20" s="108"/>
      <c r="C20" s="108"/>
      <c r="D20" s="4" t="str">
        <f t="shared" si="0"/>
        <v/>
      </c>
      <c r="E20" s="4" t="str">
        <f t="shared" si="1"/>
        <v/>
      </c>
      <c r="F20" s="181"/>
      <c r="G20" s="182"/>
      <c r="I20" s="18"/>
      <c r="J20" s="21"/>
      <c r="K20" s="21"/>
      <c r="L20" s="40" t="s">
        <v>130</v>
      </c>
      <c r="M20" s="76">
        <v>0.1</v>
      </c>
      <c r="O20" s="67" t="s">
        <v>59</v>
      </c>
      <c r="P20" s="68">
        <f>AVERAGE(Q20,S20)</f>
        <v>7100</v>
      </c>
      <c r="Q20" s="56">
        <v>6800</v>
      </c>
      <c r="R20" s="56" t="s">
        <v>66</v>
      </c>
      <c r="S20" s="56">
        <v>7400</v>
      </c>
      <c r="T20" s="57"/>
      <c r="U20" s="57"/>
      <c r="V20" s="58"/>
    </row>
    <row r="21" spans="1:22" ht="17.100000000000001" customHeight="1" x14ac:dyDescent="0.3">
      <c r="A21" s="5"/>
      <c r="B21" s="108"/>
      <c r="C21" s="108"/>
      <c r="D21" s="4" t="str">
        <f t="shared" si="0"/>
        <v/>
      </c>
      <c r="E21" s="4" t="str">
        <f t="shared" si="1"/>
        <v/>
      </c>
      <c r="F21" s="179" t="s">
        <v>43</v>
      </c>
      <c r="G21" s="180"/>
      <c r="I21" s="39"/>
      <c r="J21" s="186" t="s">
        <v>102</v>
      </c>
      <c r="K21" s="187"/>
      <c r="L21" s="109" t="s">
        <v>100</v>
      </c>
      <c r="M21" s="16"/>
      <c r="O21" s="67" t="s">
        <v>60</v>
      </c>
      <c r="P21" s="68">
        <v>2700</v>
      </c>
      <c r="Q21" s="56"/>
      <c r="R21" s="56"/>
      <c r="S21" s="56"/>
      <c r="T21" s="57"/>
      <c r="U21" s="57"/>
      <c r="V21" s="58"/>
    </row>
    <row r="22" spans="1:22" ht="17.100000000000001" customHeight="1" x14ac:dyDescent="0.3">
      <c r="A22" s="5"/>
      <c r="B22" s="108"/>
      <c r="C22" s="108"/>
      <c r="D22" s="4" t="str">
        <f t="shared" si="0"/>
        <v/>
      </c>
      <c r="E22" s="4" t="str">
        <f t="shared" si="1"/>
        <v/>
      </c>
      <c r="F22" s="188">
        <f>SUM(E16:E25)*F6+SUM(D16:D25)</f>
        <v>0</v>
      </c>
      <c r="G22" s="189"/>
      <c r="I22" s="17" t="s">
        <v>93</v>
      </c>
      <c r="J22" s="137"/>
      <c r="K22" s="138"/>
      <c r="L22" s="19">
        <f>P14+P15</f>
        <v>0</v>
      </c>
      <c r="M22" s="16"/>
      <c r="O22" s="67" t="s">
        <v>61</v>
      </c>
      <c r="P22" s="68">
        <f>AVERAGE(Q22,S22)</f>
        <v>8800</v>
      </c>
      <c r="Q22" s="56">
        <v>8400</v>
      </c>
      <c r="R22" s="56" t="s">
        <v>66</v>
      </c>
      <c r="S22" s="56">
        <v>9200</v>
      </c>
      <c r="T22" s="57"/>
      <c r="U22" s="57"/>
      <c r="V22" s="58"/>
    </row>
    <row r="23" spans="1:22" ht="17.100000000000001" customHeight="1" x14ac:dyDescent="0.3">
      <c r="A23" s="5"/>
      <c r="B23" s="108"/>
      <c r="C23" s="108"/>
      <c r="D23" s="4" t="str">
        <f t="shared" si="0"/>
        <v/>
      </c>
      <c r="E23" s="4" t="str">
        <f t="shared" si="1"/>
        <v/>
      </c>
      <c r="F23" s="188"/>
      <c r="G23" s="189"/>
      <c r="I23" s="23"/>
      <c r="J23" s="73" t="s">
        <v>108</v>
      </c>
      <c r="K23" s="73" t="s">
        <v>198</v>
      </c>
      <c r="L23" s="74" t="s">
        <v>98</v>
      </c>
      <c r="M23" s="16"/>
      <c r="O23" s="67" t="s">
        <v>62</v>
      </c>
      <c r="P23" s="68">
        <v>8920</v>
      </c>
      <c r="Q23" s="56"/>
      <c r="R23" s="56"/>
      <c r="S23" s="56"/>
      <c r="T23" s="57"/>
      <c r="U23" s="57"/>
      <c r="V23" s="58"/>
    </row>
    <row r="24" spans="1:22" ht="17.100000000000001" customHeight="1" x14ac:dyDescent="0.3">
      <c r="A24" s="5"/>
      <c r="B24" s="108"/>
      <c r="C24" s="108"/>
      <c r="D24" s="4" t="str">
        <f t="shared" si="0"/>
        <v/>
      </c>
      <c r="E24" s="4" t="str">
        <f t="shared" si="1"/>
        <v/>
      </c>
      <c r="F24" s="188"/>
      <c r="G24" s="189"/>
      <c r="I24" s="17" t="s">
        <v>126</v>
      </c>
      <c r="J24" s="108"/>
      <c r="K24" s="108"/>
      <c r="L24" s="108"/>
      <c r="M24" s="16"/>
      <c r="O24" s="67" t="s">
        <v>63</v>
      </c>
      <c r="P24" s="68">
        <f>AVERAGE(Q24,S24)</f>
        <v>7850</v>
      </c>
      <c r="Q24" s="56">
        <v>7300</v>
      </c>
      <c r="R24" s="56" t="s">
        <v>66</v>
      </c>
      <c r="S24" s="56">
        <v>8400</v>
      </c>
      <c r="T24" s="57"/>
      <c r="U24" s="57"/>
      <c r="V24" s="58"/>
    </row>
    <row r="25" spans="1:22" ht="17.100000000000001" customHeight="1" thickBot="1" x14ac:dyDescent="0.35">
      <c r="A25" s="7"/>
      <c r="B25" s="108"/>
      <c r="C25" s="108"/>
      <c r="D25" s="4" t="str">
        <f t="shared" si="0"/>
        <v/>
      </c>
      <c r="E25" s="4" t="str">
        <f t="shared" si="1"/>
        <v/>
      </c>
      <c r="F25" s="190"/>
      <c r="G25" s="191"/>
      <c r="I25" s="17" t="s">
        <v>127</v>
      </c>
      <c r="J25" s="108"/>
      <c r="K25" s="108"/>
      <c r="L25" s="108"/>
      <c r="M25" s="16"/>
      <c r="O25" s="67" t="s">
        <v>64</v>
      </c>
      <c r="P25" s="68">
        <v>1750</v>
      </c>
      <c r="Q25" s="56"/>
      <c r="R25" s="56"/>
      <c r="S25" s="56"/>
      <c r="T25" s="57"/>
      <c r="U25" s="57"/>
      <c r="V25" s="58"/>
    </row>
    <row r="26" spans="1:22" ht="17.100000000000001" customHeight="1" thickTop="1" thickBot="1" x14ac:dyDescent="0.35">
      <c r="A26" s="192" t="s">
        <v>1</v>
      </c>
      <c r="B26" s="193"/>
      <c r="C26" s="193"/>
      <c r="D26" s="193"/>
      <c r="E26" s="193"/>
      <c r="F26" s="193"/>
      <c r="G26" s="194"/>
      <c r="I26" s="195" t="s">
        <v>53</v>
      </c>
      <c r="J26" s="196"/>
      <c r="K26" s="196"/>
      <c r="L26" s="197"/>
      <c r="M26" s="16"/>
      <c r="O26" s="67" t="s">
        <v>65</v>
      </c>
      <c r="P26" s="68">
        <v>4500</v>
      </c>
      <c r="Q26" s="56"/>
      <c r="R26" s="56"/>
      <c r="S26" s="56"/>
      <c r="T26" s="57"/>
      <c r="U26" s="57"/>
      <c r="V26" s="58"/>
    </row>
    <row r="27" spans="1:22" ht="57.95" customHeight="1" thickTop="1" x14ac:dyDescent="0.3">
      <c r="A27" s="175" t="s">
        <v>2</v>
      </c>
      <c r="B27" s="176"/>
      <c r="C27" s="115" t="s">
        <v>5</v>
      </c>
      <c r="D27" s="115" t="s">
        <v>50</v>
      </c>
      <c r="E27" s="41" t="s">
        <v>0</v>
      </c>
      <c r="F27" s="169" t="s">
        <v>3</v>
      </c>
      <c r="G27" s="170"/>
      <c r="I27" s="198"/>
      <c r="J27" s="199"/>
      <c r="K27" s="199"/>
      <c r="L27" s="200"/>
      <c r="M27" s="20"/>
      <c r="O27" s="69"/>
      <c r="P27" s="70"/>
      <c r="Q27" s="70"/>
      <c r="R27" s="70"/>
      <c r="S27" s="70"/>
      <c r="T27" s="71"/>
      <c r="U27" s="71"/>
      <c r="V27" s="72"/>
    </row>
    <row r="28" spans="1:22" ht="17.100000000000001" customHeight="1" x14ac:dyDescent="0.3">
      <c r="A28" s="201" t="s">
        <v>6</v>
      </c>
      <c r="B28" s="202"/>
      <c r="C28" s="42">
        <f>G11</f>
        <v>0</v>
      </c>
      <c r="D28" s="24">
        <v>1</v>
      </c>
      <c r="E28" s="42">
        <f t="shared" ref="E28:E35" si="2">SUM(C28*D28)</f>
        <v>0</v>
      </c>
      <c r="F28" s="203">
        <f>SUM(E28:E35)</f>
        <v>0</v>
      </c>
      <c r="G28" s="204"/>
    </row>
    <row r="29" spans="1:22" ht="17.100000000000001" customHeight="1" x14ac:dyDescent="0.3">
      <c r="A29" s="43" t="s">
        <v>184</v>
      </c>
      <c r="B29" s="44" t="str">
        <f>IF(B8="","Non",B8)</f>
        <v>Non</v>
      </c>
      <c r="C29" s="42">
        <f>IF(B29="Non",0,IF(B29="BRUNISSAGE MEL",F52,IF(B29="OXYBLACK",IF((D12+F12)*F6&lt;E53,F53,(D12+F12)*F6*G53),IF(B29="TTh",IF((D12+F12)*F6&lt;E54,F54,(D12+F12)*F6*G54),IF(B29="CARBONITRU",IF((D12+F12)*F6&lt;E55,F55,(D12+F12)*F6*G55))))))</f>
        <v>0</v>
      </c>
      <c r="D29" s="110">
        <f>IF(K24="3 R",1.5,IF(K24="Huile",1.8,J30))</f>
        <v>1</v>
      </c>
      <c r="E29" s="42">
        <f t="shared" si="2"/>
        <v>0</v>
      </c>
      <c r="F29" s="203"/>
      <c r="G29" s="204"/>
      <c r="I29" s="12" t="s">
        <v>103</v>
      </c>
      <c r="J29" s="161"/>
      <c r="K29" s="161"/>
    </row>
    <row r="30" spans="1:22" ht="17.100000000000001" customHeight="1" x14ac:dyDescent="0.3">
      <c r="A30" s="43" t="s">
        <v>185</v>
      </c>
      <c r="B30" s="44" t="str">
        <f>IF(E8="","Non",E8)</f>
        <v>Non</v>
      </c>
      <c r="C30" s="42">
        <f>IF(B30="Non",0,IF(B30="NITRURATION",IF((D12+F12)*F6&lt;E60,F60,(D12+F12)*F6*G60),IF(B30="CEMENTATION",IF((D12+F12)*F6&lt;E61,F61,(D12+F12)*F6*G61))))</f>
        <v>0</v>
      </c>
      <c r="D30" s="110">
        <f>IF(K25="0,3-0,4mm",2,1)</f>
        <v>1</v>
      </c>
      <c r="E30" s="42">
        <f t="shared" si="2"/>
        <v>0</v>
      </c>
      <c r="F30" s="203"/>
      <c r="G30" s="204"/>
      <c r="I30" s="107" t="s">
        <v>199</v>
      </c>
      <c r="J30" s="24">
        <v>1</v>
      </c>
    </row>
    <row r="31" spans="1:22" ht="17.100000000000001" customHeight="1" x14ac:dyDescent="0.3">
      <c r="A31" s="201" t="s">
        <v>125</v>
      </c>
      <c r="B31" s="202"/>
      <c r="C31" s="42">
        <f>(IF(B29="Non",0,(F12*F6*0.58+5.25)*2)*IF(B29="BRUNISSAGE MEL",0,1)+IF(B30="Non",0,(F12*F6*0.58+5.25)*2)*IF(B30="BRUNISSAGE MEL",0,1))</f>
        <v>0</v>
      </c>
      <c r="D31" s="24">
        <v>1</v>
      </c>
      <c r="E31" s="42">
        <f t="shared" ref="E31" si="3">SUM(C31*D31)</f>
        <v>0</v>
      </c>
      <c r="F31" s="203"/>
      <c r="G31" s="204"/>
      <c r="I31" s="107" t="s">
        <v>200</v>
      </c>
      <c r="J31" s="24">
        <v>1</v>
      </c>
    </row>
    <row r="32" spans="1:22" ht="17.100000000000001" customHeight="1" x14ac:dyDescent="0.3">
      <c r="A32" s="201" t="s">
        <v>7</v>
      </c>
      <c r="B32" s="202"/>
      <c r="C32" s="8">
        <v>0</v>
      </c>
      <c r="D32" s="24">
        <v>1</v>
      </c>
      <c r="E32" s="42">
        <f t="shared" si="2"/>
        <v>0</v>
      </c>
      <c r="F32" s="203"/>
      <c r="G32" s="204"/>
    </row>
    <row r="33" spans="1:13" ht="17.100000000000001" customHeight="1" x14ac:dyDescent="0.3">
      <c r="A33" s="201" t="s">
        <v>124</v>
      </c>
      <c r="B33" s="202"/>
      <c r="C33" s="8"/>
      <c r="D33" s="24">
        <v>1</v>
      </c>
      <c r="E33" s="42">
        <f t="shared" si="2"/>
        <v>0</v>
      </c>
      <c r="F33" s="203"/>
      <c r="G33" s="204"/>
      <c r="I33" s="205" t="s">
        <v>175</v>
      </c>
      <c r="J33" s="205"/>
      <c r="K33" s="205"/>
      <c r="L33" s="205"/>
    </row>
    <row r="34" spans="1:13" ht="17.100000000000001" customHeight="1" x14ac:dyDescent="0.3">
      <c r="A34" s="206" t="s">
        <v>128</v>
      </c>
      <c r="B34" s="207"/>
      <c r="C34" s="8">
        <v>0</v>
      </c>
      <c r="D34" s="24">
        <v>1</v>
      </c>
      <c r="E34" s="42">
        <f t="shared" ref="E34" si="4">SUM(C34*D34)</f>
        <v>0</v>
      </c>
      <c r="F34" s="203"/>
      <c r="G34" s="204"/>
      <c r="I34" s="105" t="s">
        <v>176</v>
      </c>
      <c r="J34" s="106"/>
      <c r="K34" s="106"/>
      <c r="L34" s="105" t="s">
        <v>177</v>
      </c>
      <c r="M34" s="208" t="s">
        <v>183</v>
      </c>
    </row>
    <row r="35" spans="1:13" ht="17.100000000000001" customHeight="1" x14ac:dyDescent="0.3">
      <c r="A35" s="206" t="s">
        <v>122</v>
      </c>
      <c r="B35" s="207"/>
      <c r="C35" s="45">
        <f>M18</f>
        <v>0</v>
      </c>
      <c r="D35" s="24">
        <v>1</v>
      </c>
      <c r="E35" s="42">
        <f t="shared" si="2"/>
        <v>0</v>
      </c>
      <c r="F35" s="203"/>
      <c r="G35" s="204"/>
      <c r="I35" s="209" t="s">
        <v>171</v>
      </c>
      <c r="J35" s="209"/>
      <c r="K35" s="117"/>
      <c r="L35" s="210" t="s">
        <v>172</v>
      </c>
      <c r="M35" s="208"/>
    </row>
    <row r="36" spans="1:13" ht="17.100000000000001" customHeight="1" thickBot="1" x14ac:dyDescent="0.35">
      <c r="A36" s="211" t="s">
        <v>57</v>
      </c>
      <c r="B36" s="212"/>
      <c r="C36" s="212"/>
      <c r="D36" s="212"/>
      <c r="E36" s="213"/>
      <c r="F36" s="214">
        <f>M20</f>
        <v>0.1</v>
      </c>
      <c r="G36" s="215"/>
      <c r="I36" s="209"/>
      <c r="J36" s="209"/>
      <c r="K36" s="117"/>
      <c r="L36" s="210"/>
      <c r="M36" s="208"/>
    </row>
    <row r="37" spans="1:13" ht="21.95" customHeight="1" thickTop="1" thickBot="1" x14ac:dyDescent="0.35">
      <c r="A37" s="216" t="s">
        <v>51</v>
      </c>
      <c r="B37" s="217"/>
      <c r="C37" s="217"/>
      <c r="D37" s="217"/>
      <c r="E37" s="218"/>
      <c r="F37" s="219" t="e">
        <f>F38/F6</f>
        <v>#DIV/0!</v>
      </c>
      <c r="G37" s="220"/>
      <c r="I37" s="210" t="s">
        <v>169</v>
      </c>
      <c r="J37" s="210"/>
      <c r="K37" s="118"/>
      <c r="L37" s="105" t="s">
        <v>170</v>
      </c>
      <c r="M37" s="208"/>
    </row>
    <row r="38" spans="1:13" ht="21.95" customHeight="1" thickTop="1" thickBot="1" x14ac:dyDescent="0.35">
      <c r="A38" s="216" t="s">
        <v>4</v>
      </c>
      <c r="B38" s="217"/>
      <c r="C38" s="217"/>
      <c r="D38" s="217"/>
      <c r="E38" s="218"/>
      <c r="F38" s="221">
        <f>(F22+F28)*(1+F36)</f>
        <v>0</v>
      </c>
      <c r="G38" s="220"/>
      <c r="H38" s="75"/>
      <c r="I38" s="105" t="s">
        <v>178</v>
      </c>
      <c r="J38" s="106"/>
      <c r="K38" s="106"/>
      <c r="L38" s="105" t="s">
        <v>179</v>
      </c>
      <c r="M38" s="208" t="s">
        <v>182</v>
      </c>
    </row>
    <row r="39" spans="1:13" ht="21.95" customHeight="1" thickTop="1" thickBot="1" x14ac:dyDescent="0.35">
      <c r="A39" s="222" t="s">
        <v>106</v>
      </c>
      <c r="B39" s="223"/>
      <c r="C39" s="223"/>
      <c r="D39" s="223"/>
      <c r="E39" s="223"/>
      <c r="F39" s="224">
        <f>J29</f>
        <v>0</v>
      </c>
      <c r="G39" s="225"/>
      <c r="I39" s="210" t="s">
        <v>173</v>
      </c>
      <c r="J39" s="210"/>
      <c r="K39" s="118"/>
      <c r="L39" s="105" t="s">
        <v>174</v>
      </c>
      <c r="M39" s="208"/>
    </row>
    <row r="40" spans="1:13" ht="21" customHeight="1" thickTop="1" x14ac:dyDescent="0.3">
      <c r="A40" s="226" t="s">
        <v>53</v>
      </c>
      <c r="B40" s="227"/>
      <c r="C40" s="227"/>
      <c r="D40" s="227"/>
      <c r="E40" s="227"/>
      <c r="F40" s="227"/>
      <c r="G40" s="228"/>
      <c r="I40" s="210" t="s">
        <v>180</v>
      </c>
      <c r="J40" s="210"/>
      <c r="K40" s="118"/>
      <c r="L40" s="105" t="s">
        <v>181</v>
      </c>
      <c r="M40" s="208"/>
    </row>
    <row r="41" spans="1:13" ht="92.25" customHeight="1" x14ac:dyDescent="0.3">
      <c r="A41" s="231">
        <f>I27</f>
        <v>0</v>
      </c>
      <c r="B41" s="232"/>
      <c r="C41" s="232"/>
      <c r="D41" s="232"/>
      <c r="E41" s="232"/>
      <c r="F41" s="232"/>
      <c r="G41" s="233"/>
    </row>
    <row r="42" spans="1:13" ht="9" customHeight="1" x14ac:dyDescent="0.3">
      <c r="A42" s="78"/>
      <c r="B42" s="79"/>
      <c r="C42" s="79"/>
      <c r="D42" s="79"/>
      <c r="E42" s="80"/>
      <c r="F42" s="80"/>
      <c r="G42" s="80"/>
    </row>
    <row r="43" spans="1:13" x14ac:dyDescent="0.3">
      <c r="A43" s="109" t="s">
        <v>117</v>
      </c>
      <c r="B43" s="230">
        <f>J3</f>
        <v>0</v>
      </c>
      <c r="C43" s="230"/>
      <c r="D43" s="230"/>
      <c r="E43" s="81"/>
      <c r="F43" s="81"/>
      <c r="G43" s="81"/>
    </row>
    <row r="44" spans="1:13" x14ac:dyDescent="0.3">
      <c r="A44" s="132" t="s">
        <v>115</v>
      </c>
      <c r="B44" s="132"/>
      <c r="C44" s="132" t="s">
        <v>114</v>
      </c>
      <c r="D44" s="132"/>
      <c r="E44" s="109" t="s">
        <v>105</v>
      </c>
      <c r="F44" s="132" t="s">
        <v>116</v>
      </c>
      <c r="G44" s="132"/>
    </row>
    <row r="45" spans="1:13" x14ac:dyDescent="0.3">
      <c r="A45" s="132">
        <f>J10</f>
        <v>0</v>
      </c>
      <c r="B45" s="132"/>
      <c r="C45" s="132">
        <f>J8</f>
        <v>0</v>
      </c>
      <c r="D45" s="132"/>
      <c r="E45" s="109">
        <f>J12</f>
        <v>0</v>
      </c>
      <c r="F45" s="234" t="e">
        <f>F37</f>
        <v>#DIV/0!</v>
      </c>
      <c r="G45" s="234"/>
    </row>
    <row r="46" spans="1:13" x14ac:dyDescent="0.3">
      <c r="A46" s="73" t="s">
        <v>118</v>
      </c>
      <c r="B46" s="229">
        <f>J14</f>
        <v>0</v>
      </c>
      <c r="C46" s="229"/>
      <c r="D46" s="229"/>
      <c r="E46" s="81"/>
      <c r="F46" s="81"/>
      <c r="G46" s="81"/>
    </row>
    <row r="47" spans="1:13" x14ac:dyDescent="0.3">
      <c r="A47" s="109" t="s">
        <v>119</v>
      </c>
      <c r="B47" s="230" t="str">
        <f>CONCATENATE(IF(J24&amp;J25="","Sans traitement",IF(J24="","",CONCATENATE(J24," ",L24))),IF(J24="","",IF(J25&lt;&gt;""," + ","")),IF(J25="","",CONCATENATE(J25," ",L25)))</f>
        <v>Sans traitement</v>
      </c>
      <c r="C47" s="230"/>
      <c r="D47" s="230"/>
      <c r="E47" s="230"/>
      <c r="F47" s="230"/>
      <c r="G47" s="230"/>
    </row>
    <row r="51" spans="1:10" x14ac:dyDescent="0.3">
      <c r="A51" s="1" t="s">
        <v>26</v>
      </c>
      <c r="C51" s="1" t="s">
        <v>27</v>
      </c>
      <c r="D51" s="83" t="s">
        <v>186</v>
      </c>
      <c r="E51" s="83" t="s">
        <v>209</v>
      </c>
      <c r="F51" s="83" t="s">
        <v>208</v>
      </c>
      <c r="G51" s="83" t="s">
        <v>40</v>
      </c>
      <c r="I51" t="s">
        <v>197</v>
      </c>
      <c r="J51" t="s">
        <v>204</v>
      </c>
    </row>
    <row r="52" spans="1:10" x14ac:dyDescent="0.3">
      <c r="A52" s="2" t="s">
        <v>72</v>
      </c>
      <c r="B52" t="s">
        <v>29</v>
      </c>
      <c r="C52" s="1" t="s">
        <v>28</v>
      </c>
      <c r="D52" t="s">
        <v>187</v>
      </c>
      <c r="E52" s="83"/>
      <c r="F52" s="83">
        <v>30</v>
      </c>
      <c r="G52" s="83"/>
      <c r="I52" t="s">
        <v>201</v>
      </c>
      <c r="J52" t="s">
        <v>202</v>
      </c>
    </row>
    <row r="53" spans="1:10" x14ac:dyDescent="0.3">
      <c r="A53" s="2" t="s">
        <v>12</v>
      </c>
      <c r="B53" t="s">
        <v>28</v>
      </c>
      <c r="C53" s="1" t="s">
        <v>29</v>
      </c>
      <c r="D53" s="1" t="s">
        <v>207</v>
      </c>
      <c r="E53" s="83">
        <v>23.1</v>
      </c>
      <c r="F53" s="83">
        <v>46.4</v>
      </c>
      <c r="G53" s="83">
        <v>2.0099999999999998</v>
      </c>
      <c r="I53" t="s">
        <v>196</v>
      </c>
      <c r="J53" t="s">
        <v>203</v>
      </c>
    </row>
    <row r="54" spans="1:10" x14ac:dyDescent="0.3">
      <c r="A54" s="2" t="s">
        <v>13</v>
      </c>
      <c r="B54" t="s">
        <v>28</v>
      </c>
      <c r="D54" t="s">
        <v>189</v>
      </c>
      <c r="E54" s="83">
        <v>13.6</v>
      </c>
      <c r="F54" s="83">
        <v>32</v>
      </c>
      <c r="G54" s="83">
        <v>2.33</v>
      </c>
      <c r="I54"/>
      <c r="J54" t="s">
        <v>205</v>
      </c>
    </row>
    <row r="55" spans="1:10" x14ac:dyDescent="0.3">
      <c r="A55" s="2" t="s">
        <v>14</v>
      </c>
      <c r="B55" t="s">
        <v>28</v>
      </c>
      <c r="D55" t="s">
        <v>206</v>
      </c>
      <c r="E55" s="83">
        <v>16</v>
      </c>
      <c r="F55" s="83">
        <v>67</v>
      </c>
      <c r="G55" s="83">
        <v>4.2699999999999996</v>
      </c>
      <c r="I55"/>
      <c r="J55"/>
    </row>
    <row r="56" spans="1:10" x14ac:dyDescent="0.3">
      <c r="A56" s="2" t="s">
        <v>15</v>
      </c>
      <c r="B56" t="s">
        <v>29</v>
      </c>
    </row>
    <row r="57" spans="1:10" x14ac:dyDescent="0.3">
      <c r="A57" s="2" t="s">
        <v>16</v>
      </c>
      <c r="B57" t="s">
        <v>29</v>
      </c>
      <c r="D57"/>
    </row>
    <row r="58" spans="1:10" x14ac:dyDescent="0.3">
      <c r="A58" s="2" t="s">
        <v>17</v>
      </c>
      <c r="B58" t="s">
        <v>29</v>
      </c>
      <c r="D58"/>
    </row>
    <row r="59" spans="1:10" x14ac:dyDescent="0.3">
      <c r="A59" s="2" t="s">
        <v>18</v>
      </c>
      <c r="B59" t="s">
        <v>29</v>
      </c>
      <c r="D59" s="83" t="s">
        <v>195</v>
      </c>
      <c r="E59" s="83"/>
      <c r="F59" s="83"/>
      <c r="G59" s="83"/>
    </row>
    <row r="60" spans="1:10" x14ac:dyDescent="0.3">
      <c r="A60" s="2" t="s">
        <v>120</v>
      </c>
      <c r="B60" t="s">
        <v>29</v>
      </c>
      <c r="D60" t="s">
        <v>191</v>
      </c>
      <c r="E60" s="83">
        <v>14.7</v>
      </c>
      <c r="F60" s="83">
        <v>45.6</v>
      </c>
      <c r="G60" s="83">
        <v>3.08</v>
      </c>
    </row>
    <row r="61" spans="1:10" x14ac:dyDescent="0.3">
      <c r="A61" s="2" t="s">
        <v>8</v>
      </c>
      <c r="B61" t="s">
        <v>29</v>
      </c>
      <c r="D61" t="s">
        <v>192</v>
      </c>
      <c r="E61" s="83">
        <v>11</v>
      </c>
      <c r="F61" s="83">
        <v>57</v>
      </c>
      <c r="G61" s="83">
        <v>5.21</v>
      </c>
    </row>
    <row r="62" spans="1:10" x14ac:dyDescent="0.3">
      <c r="A62" s="2" t="s">
        <v>20</v>
      </c>
      <c r="B62" t="s">
        <v>29</v>
      </c>
      <c r="D62" t="s">
        <v>194</v>
      </c>
      <c r="E62" s="83"/>
      <c r="F62" s="83"/>
      <c r="G62" s="83"/>
    </row>
    <row r="63" spans="1:10" x14ac:dyDescent="0.3">
      <c r="A63" s="2" t="s">
        <v>33</v>
      </c>
      <c r="B63" t="s">
        <v>29</v>
      </c>
      <c r="D63" t="s">
        <v>193</v>
      </c>
      <c r="E63" s="83"/>
      <c r="F63" s="83"/>
      <c r="G63" s="83"/>
    </row>
    <row r="64" spans="1:10" x14ac:dyDescent="0.3">
      <c r="A64" s="2" t="s">
        <v>73</v>
      </c>
      <c r="B64" t="s">
        <v>29</v>
      </c>
      <c r="D64" s="1" t="s">
        <v>210</v>
      </c>
      <c r="E64" s="83"/>
      <c r="F64" s="83"/>
      <c r="G64" s="83"/>
    </row>
    <row r="65" spans="1:4" x14ac:dyDescent="0.3">
      <c r="A65" s="2" t="s">
        <v>74</v>
      </c>
      <c r="B65" t="s">
        <v>29</v>
      </c>
      <c r="D65"/>
    </row>
    <row r="66" spans="1:4" x14ac:dyDescent="0.3">
      <c r="D66"/>
    </row>
    <row r="67" spans="1:4" x14ac:dyDescent="0.3">
      <c r="D67"/>
    </row>
  </sheetData>
  <sheetProtection sheet="1" objects="1" scenarios="1" formatColumns="0" formatRows="0" selectLockedCells="1"/>
  <mergeCells count="90">
    <mergeCell ref="B46:D46"/>
    <mergeCell ref="B47:G47"/>
    <mergeCell ref="A41:G41"/>
    <mergeCell ref="B43:D43"/>
    <mergeCell ref="A44:B44"/>
    <mergeCell ref="C44:D44"/>
    <mergeCell ref="F44:G44"/>
    <mergeCell ref="A45:B45"/>
    <mergeCell ref="C45:D45"/>
    <mergeCell ref="F45:G45"/>
    <mergeCell ref="A38:E38"/>
    <mergeCell ref="F38:G38"/>
    <mergeCell ref="M38:M40"/>
    <mergeCell ref="A39:E39"/>
    <mergeCell ref="F39:G39"/>
    <mergeCell ref="I39:J39"/>
    <mergeCell ref="A40:G40"/>
    <mergeCell ref="I40:J40"/>
    <mergeCell ref="M34:M37"/>
    <mergeCell ref="A35:B35"/>
    <mergeCell ref="I35:J36"/>
    <mergeCell ref="L35:L36"/>
    <mergeCell ref="A36:E36"/>
    <mergeCell ref="F36:G36"/>
    <mergeCell ref="A37:E37"/>
    <mergeCell ref="F37:G37"/>
    <mergeCell ref="I37:J37"/>
    <mergeCell ref="A27:B27"/>
    <mergeCell ref="F27:G27"/>
    <mergeCell ref="I27:L27"/>
    <mergeCell ref="A28:B28"/>
    <mergeCell ref="F28:G35"/>
    <mergeCell ref="J29:K29"/>
    <mergeCell ref="A31:B31"/>
    <mergeCell ref="A32:B32"/>
    <mergeCell ref="A33:B33"/>
    <mergeCell ref="I33:L33"/>
    <mergeCell ref="A34:B34"/>
    <mergeCell ref="F21:G21"/>
    <mergeCell ref="J21:K21"/>
    <mergeCell ref="F22:G25"/>
    <mergeCell ref="J22:K22"/>
    <mergeCell ref="A26:G26"/>
    <mergeCell ref="I26:L26"/>
    <mergeCell ref="F16:G16"/>
    <mergeCell ref="J16:K16"/>
    <mergeCell ref="F17:G20"/>
    <mergeCell ref="J17:K17"/>
    <mergeCell ref="J18:K18"/>
    <mergeCell ref="A14:B15"/>
    <mergeCell ref="C14:C15"/>
    <mergeCell ref="D14:D15"/>
    <mergeCell ref="E14:E15"/>
    <mergeCell ref="F14:G15"/>
    <mergeCell ref="J14:K14"/>
    <mergeCell ref="J15:K15"/>
    <mergeCell ref="J8:K8"/>
    <mergeCell ref="P8:Q8"/>
    <mergeCell ref="J10:K10"/>
    <mergeCell ref="O10:O11"/>
    <mergeCell ref="L15:M17"/>
    <mergeCell ref="A11:B11"/>
    <mergeCell ref="A12:B12"/>
    <mergeCell ref="F12:G12"/>
    <mergeCell ref="J12:K12"/>
    <mergeCell ref="O12:O13"/>
    <mergeCell ref="A13:G13"/>
    <mergeCell ref="O4:S4"/>
    <mergeCell ref="B5:C5"/>
    <mergeCell ref="J5:K5"/>
    <mergeCell ref="J6:K6"/>
    <mergeCell ref="B7:C7"/>
    <mergeCell ref="D7:E7"/>
    <mergeCell ref="F7:G7"/>
    <mergeCell ref="O7:S7"/>
    <mergeCell ref="B3:C3"/>
    <mergeCell ref="D3:E3"/>
    <mergeCell ref="F3:G3"/>
    <mergeCell ref="J3:K3"/>
    <mergeCell ref="B4:C4"/>
    <mergeCell ref="D4:E5"/>
    <mergeCell ref="F4:G5"/>
    <mergeCell ref="J4:K4"/>
    <mergeCell ref="A1:G1"/>
    <mergeCell ref="I1:M1"/>
    <mergeCell ref="B2:C2"/>
    <mergeCell ref="D2:E2"/>
    <mergeCell ref="F2:G2"/>
    <mergeCell ref="J2:K2"/>
    <mergeCell ref="L2:M2"/>
  </mergeCells>
  <dataValidations count="6">
    <dataValidation type="list" allowBlank="1" showInputMessage="1" showErrorMessage="1" error="Non compris dans la liste !" prompt="Choisir dans la liste" sqref="J24" xr:uid="{B7194F08-88ED-4000-913E-D1A88878B1FE}">
      <formula1>$D$52:$D$58</formula1>
    </dataValidation>
    <dataValidation type="list" allowBlank="1" showInputMessage="1" showErrorMessage="1" error="Non compris dans la liste !" prompt="Choisir dans la liste" sqref="K24" xr:uid="{A2925609-6948-4FE7-AA03-042FD0BD728B}">
      <formula1>$I$52:$I$55</formula1>
    </dataValidation>
    <dataValidation type="list" allowBlank="1" showInputMessage="1" showErrorMessage="1" error="Non compris dans la liste !" prompt="Choisir dans la liste" sqref="K25" xr:uid="{D49C38C0-7835-44E9-9A6F-B2BE72259CF4}">
      <formula1>$J$52:$J$56</formula1>
    </dataValidation>
    <dataValidation type="list" allowBlank="1" showInputMessage="1" showErrorMessage="1" error="Non compris dans la liste !" prompt="Choisir dans la liste" sqref="J25" xr:uid="{A19E7E05-C477-45C7-AF82-8D22C6570722}">
      <formula1>$D$60:$D$65</formula1>
    </dataValidation>
    <dataValidation type="list" allowBlank="1" showInputMessage="1" showErrorMessage="1" sqref="B16:B25" xr:uid="{340A0D45-9958-4AAA-AE00-D4A654871632}">
      <formula1>$C$51:$C$53</formula1>
    </dataValidation>
    <dataValidation type="list" allowBlank="1" showInputMessage="1" showErrorMessage="1" sqref="A16:A25" xr:uid="{962E1206-A56D-4A10-A330-9B10FF1B5D4A}">
      <formula1>$A$52:$A$68</formula1>
    </dataValidation>
  </dataValidations>
  <printOptions horizontalCentered="1"/>
  <pageMargins left="0.78740157480314965" right="0.78740157480314965" top="0.65708333333333335" bottom="0.76083333333333336" header="0.47244094488188981" footer="0.47244094488188981"/>
  <pageSetup paperSize="9" scale="80" orientation="portrait" r:id="rId1"/>
  <headerFooter alignWithMargins="0">
    <oddHeader>&amp;C&amp;A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87A0F5-3129-4F14-98D7-3EB0C37D18B8}">
          <x14:formula1>
            <xm:f>Listes!$C$2:$C$5</xm:f>
          </x14:formula1>
          <xm:sqref>B16:B25</xm:sqref>
        </x14:dataValidation>
        <x14:dataValidation type="list" allowBlank="1" showInputMessage="1" showErrorMessage="1" xr:uid="{963AB6B1-6C8A-489C-97F9-9E08D4101A9E}">
          <x14:formula1>
            <xm:f>Listes!$B$2:$B$16</xm:f>
          </x14:formula1>
          <xm:sqref>A16:A25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5"/>
  <sheetViews>
    <sheetView workbookViewId="0">
      <selection activeCell="E9" sqref="E9"/>
    </sheetView>
  </sheetViews>
  <sheetFormatPr baseColWidth="10" defaultRowHeight="12.75" x14ac:dyDescent="0.2"/>
  <cols>
    <col min="1" max="7" width="13.85546875" style="83" customWidth="1"/>
    <col min="8" max="8" width="13.85546875" customWidth="1"/>
    <col min="9" max="10" width="21.85546875" customWidth="1"/>
    <col min="11" max="12" width="3.140625" customWidth="1"/>
  </cols>
  <sheetData>
    <row r="1" spans="1:12" ht="23.1" customHeight="1" x14ac:dyDescent="0.2">
      <c r="A1" s="235" t="s">
        <v>164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</row>
    <row r="2" spans="1:12" ht="23.1" customHeight="1" x14ac:dyDescent="0.2">
      <c r="A2" s="89" t="s">
        <v>10</v>
      </c>
      <c r="B2" s="243"/>
      <c r="C2" s="244"/>
      <c r="D2" s="89" t="s">
        <v>166</v>
      </c>
      <c r="E2" s="243"/>
      <c r="F2" s="244"/>
      <c r="G2" s="89" t="s">
        <v>165</v>
      </c>
      <c r="H2" s="243"/>
      <c r="I2" s="244"/>
      <c r="J2" s="98"/>
      <c r="K2" s="98"/>
      <c r="L2" s="98"/>
    </row>
    <row r="3" spans="1:12" ht="23.1" customHeight="1" x14ac:dyDescent="0.2">
      <c r="A3" s="101"/>
      <c r="B3" s="236" t="s">
        <v>142</v>
      </c>
      <c r="C3" s="237"/>
      <c r="D3" s="238"/>
      <c r="E3" s="239"/>
      <c r="F3" s="240" t="s">
        <v>143</v>
      </c>
      <c r="G3" s="238"/>
      <c r="H3" s="239"/>
      <c r="I3" s="87" t="s">
        <v>144</v>
      </c>
      <c r="J3" s="249" t="s">
        <v>145</v>
      </c>
      <c r="K3" s="250"/>
      <c r="L3" s="98"/>
    </row>
    <row r="4" spans="1:12" ht="23.1" customHeight="1" x14ac:dyDescent="0.2">
      <c r="A4" s="101"/>
      <c r="B4" s="87" t="s">
        <v>131</v>
      </c>
      <c r="C4" s="87" t="s">
        <v>132</v>
      </c>
      <c r="D4" s="87" t="s">
        <v>133</v>
      </c>
      <c r="E4" s="87" t="s">
        <v>163</v>
      </c>
      <c r="F4" s="87" t="s">
        <v>134</v>
      </c>
      <c r="G4" s="87" t="s">
        <v>139</v>
      </c>
      <c r="H4" s="87" t="s">
        <v>140</v>
      </c>
      <c r="I4" s="87" t="s">
        <v>136</v>
      </c>
      <c r="J4" s="251"/>
      <c r="K4" s="252"/>
      <c r="L4" s="98"/>
    </row>
    <row r="5" spans="1:12" ht="54" customHeight="1" x14ac:dyDescent="0.2">
      <c r="A5" s="88" t="s">
        <v>135</v>
      </c>
      <c r="B5" s="91"/>
      <c r="C5" s="91"/>
      <c r="D5" s="91"/>
      <c r="E5" s="91"/>
      <c r="F5" s="92"/>
      <c r="G5" s="92"/>
      <c r="H5" s="92"/>
      <c r="I5" s="92"/>
      <c r="J5" s="102">
        <f>SUM(F5:I5)</f>
        <v>0</v>
      </c>
      <c r="K5" s="103" t="s">
        <v>150</v>
      </c>
      <c r="L5" s="99" t="s">
        <v>146</v>
      </c>
    </row>
    <row r="6" spans="1:12" ht="54" customHeight="1" x14ac:dyDescent="0.2">
      <c r="A6" s="88" t="s">
        <v>155</v>
      </c>
      <c r="B6" s="92"/>
      <c r="C6" s="92"/>
      <c r="D6" s="92"/>
      <c r="E6" s="92"/>
      <c r="F6" s="91"/>
      <c r="G6" s="91"/>
      <c r="H6" s="91"/>
      <c r="I6" s="92"/>
      <c r="J6" s="102">
        <f>SUM(B6:E6,I6)</f>
        <v>0</v>
      </c>
      <c r="K6" s="103" t="s">
        <v>151</v>
      </c>
      <c r="L6" s="99" t="s">
        <v>147</v>
      </c>
    </row>
    <row r="7" spans="1:12" ht="12" customHeight="1" x14ac:dyDescent="0.2">
      <c r="A7" s="84"/>
      <c r="B7" s="93"/>
      <c r="C7" s="93"/>
      <c r="D7" s="93"/>
      <c r="E7" s="93"/>
      <c r="F7" s="93"/>
      <c r="G7" s="93"/>
      <c r="H7" s="93"/>
      <c r="I7" s="93"/>
      <c r="J7" s="93"/>
      <c r="K7" s="93"/>
      <c r="L7" s="99"/>
    </row>
    <row r="8" spans="1:12" ht="54" customHeight="1" x14ac:dyDescent="0.2">
      <c r="A8" s="88" t="s">
        <v>138</v>
      </c>
      <c r="B8" s="91"/>
      <c r="C8" s="91"/>
      <c r="D8" s="91"/>
      <c r="E8" s="91"/>
      <c r="F8" s="92"/>
      <c r="G8" s="92"/>
      <c r="H8" s="92"/>
      <c r="I8" s="92"/>
      <c r="J8" s="104">
        <f>SUM(F8:I8)</f>
        <v>0</v>
      </c>
      <c r="K8" s="103" t="s">
        <v>150</v>
      </c>
      <c r="L8" s="99" t="s">
        <v>148</v>
      </c>
    </row>
    <row r="9" spans="1:12" ht="54" customHeight="1" x14ac:dyDescent="0.2">
      <c r="A9" s="88" t="s">
        <v>156</v>
      </c>
      <c r="B9" s="92"/>
      <c r="C9" s="92"/>
      <c r="D9" s="92"/>
      <c r="E9" s="92"/>
      <c r="F9" s="91"/>
      <c r="G9" s="91"/>
      <c r="H9" s="91"/>
      <c r="I9" s="92"/>
      <c r="J9" s="104">
        <f>SUM(B9:E9,I9)</f>
        <v>0</v>
      </c>
      <c r="K9" s="103" t="s">
        <v>151</v>
      </c>
      <c r="L9" s="99" t="s">
        <v>149</v>
      </c>
    </row>
    <row r="10" spans="1:12" ht="12" customHeight="1" x14ac:dyDescent="0.2">
      <c r="A10" s="84"/>
      <c r="B10" s="85"/>
      <c r="C10" s="85"/>
      <c r="D10" s="85"/>
      <c r="E10" s="85"/>
      <c r="F10" s="85"/>
      <c r="G10" s="85"/>
      <c r="H10" s="85"/>
      <c r="I10" s="86"/>
      <c r="J10" s="86"/>
      <c r="K10" s="86"/>
      <c r="L10" s="100"/>
    </row>
    <row r="11" spans="1:12" ht="45.95" customHeight="1" x14ac:dyDescent="0.2">
      <c r="A11" s="245" t="s">
        <v>167</v>
      </c>
      <c r="B11" s="241"/>
      <c r="C11" s="241"/>
      <c r="D11" s="241"/>
      <c r="E11" s="94" t="s">
        <v>141</v>
      </c>
      <c r="F11" s="94" t="s">
        <v>156</v>
      </c>
      <c r="G11" s="94" t="s">
        <v>162</v>
      </c>
      <c r="H11" s="90" t="s">
        <v>160</v>
      </c>
      <c r="I11" s="90" t="s">
        <v>161</v>
      </c>
      <c r="J11" s="246" t="s">
        <v>158</v>
      </c>
      <c r="K11" s="246"/>
      <c r="L11" s="98"/>
    </row>
    <row r="12" spans="1:12" ht="54" customHeight="1" x14ac:dyDescent="0.2">
      <c r="A12" s="241"/>
      <c r="B12" s="241"/>
      <c r="C12" s="241"/>
      <c r="D12" s="241"/>
      <c r="E12" s="94" t="s">
        <v>137</v>
      </c>
      <c r="F12" s="95" t="s">
        <v>157</v>
      </c>
      <c r="G12" s="96" t="s">
        <v>153</v>
      </c>
      <c r="H12" s="96" t="s">
        <v>152</v>
      </c>
      <c r="I12" s="96" t="s">
        <v>154</v>
      </c>
      <c r="J12" s="247" t="s">
        <v>159</v>
      </c>
      <c r="K12" s="247"/>
      <c r="L12" s="98"/>
    </row>
    <row r="13" spans="1:12" ht="54" customHeight="1" x14ac:dyDescent="0.2">
      <c r="A13" s="241"/>
      <c r="B13" s="241"/>
      <c r="C13" s="241"/>
      <c r="D13" s="241"/>
      <c r="E13" s="92"/>
      <c r="F13" s="95">
        <f>J9</f>
        <v>0</v>
      </c>
      <c r="G13" s="95">
        <f>E13-F13</f>
        <v>0</v>
      </c>
      <c r="H13" s="97">
        <f>IF(J5=0,0,G13/J5)</f>
        <v>0</v>
      </c>
      <c r="I13" s="97">
        <f>IF(J8=0,0,G13/J8)</f>
        <v>0</v>
      </c>
      <c r="J13" s="248">
        <f>IF(H13=0,0,I13/H13)</f>
        <v>0</v>
      </c>
      <c r="K13" s="248"/>
      <c r="L13" s="98"/>
    </row>
    <row r="14" spans="1:12" ht="20.25" x14ac:dyDescent="0.2">
      <c r="A14" s="242" t="s">
        <v>168</v>
      </c>
      <c r="B14" s="242"/>
      <c r="C14" s="242"/>
      <c r="D14" s="242"/>
      <c r="E14" s="242"/>
      <c r="F14" s="242"/>
      <c r="G14" s="242"/>
      <c r="H14" s="242"/>
      <c r="I14" s="242"/>
      <c r="J14" s="242"/>
      <c r="K14" s="242"/>
      <c r="L14" s="98"/>
    </row>
    <row r="15" spans="1:12" ht="144" customHeight="1" x14ac:dyDescent="0.2">
      <c r="A15" s="241"/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98"/>
    </row>
  </sheetData>
  <sheetProtection sheet="1" objects="1" scenarios="1" selectLockedCells="1"/>
  <mergeCells count="13">
    <mergeCell ref="A1:L1"/>
    <mergeCell ref="B3:E3"/>
    <mergeCell ref="F3:H3"/>
    <mergeCell ref="A15:K15"/>
    <mergeCell ref="A14:K14"/>
    <mergeCell ref="H2:I2"/>
    <mergeCell ref="B2:C2"/>
    <mergeCell ref="E2:F2"/>
    <mergeCell ref="A11:D13"/>
    <mergeCell ref="J11:K11"/>
    <mergeCell ref="J12:K12"/>
    <mergeCell ref="J13:K13"/>
    <mergeCell ref="J3:K4"/>
  </mergeCells>
  <pageMargins left="0.7" right="0.7" top="0.75" bottom="0.75" header="0.3" footer="0.3"/>
  <pageSetup paperSize="9" scale="7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D1" sqref="D1:D9"/>
    </sheetView>
  </sheetViews>
  <sheetFormatPr baseColWidth="10" defaultRowHeight="12.75" x14ac:dyDescent="0.2"/>
  <cols>
    <col min="1" max="1" width="4.42578125" customWidth="1"/>
    <col min="2" max="2" width="13.7109375" customWidth="1"/>
  </cols>
  <sheetData>
    <row r="1" spans="1:4" x14ac:dyDescent="0.2">
      <c r="B1" s="1" t="s">
        <v>26</v>
      </c>
      <c r="C1" s="1" t="s">
        <v>27</v>
      </c>
      <c r="D1" t="s">
        <v>186</v>
      </c>
    </row>
    <row r="2" spans="1:4" x14ac:dyDescent="0.2">
      <c r="A2" t="s">
        <v>29</v>
      </c>
      <c r="B2" s="2" t="s">
        <v>72</v>
      </c>
      <c r="C2" s="1" t="s">
        <v>28</v>
      </c>
      <c r="D2" t="s">
        <v>187</v>
      </c>
    </row>
    <row r="3" spans="1:4" x14ac:dyDescent="0.2">
      <c r="A3" t="s">
        <v>28</v>
      </c>
      <c r="B3" s="2" t="s">
        <v>12</v>
      </c>
      <c r="C3" s="1" t="s">
        <v>29</v>
      </c>
      <c r="D3" t="s">
        <v>188</v>
      </c>
    </row>
    <row r="4" spans="1:4" x14ac:dyDescent="0.2">
      <c r="A4" t="s">
        <v>28</v>
      </c>
      <c r="B4" s="2" t="s">
        <v>13</v>
      </c>
      <c r="D4" t="s">
        <v>189</v>
      </c>
    </row>
    <row r="5" spans="1:4" x14ac:dyDescent="0.2">
      <c r="A5" t="s">
        <v>28</v>
      </c>
      <c r="B5" s="2" t="s">
        <v>14</v>
      </c>
      <c r="D5" t="s">
        <v>190</v>
      </c>
    </row>
    <row r="6" spans="1:4" x14ac:dyDescent="0.2">
      <c r="A6" t="s">
        <v>29</v>
      </c>
      <c r="B6" s="2" t="s">
        <v>15</v>
      </c>
      <c r="D6" t="s">
        <v>191</v>
      </c>
    </row>
    <row r="7" spans="1:4" x14ac:dyDescent="0.2">
      <c r="A7" t="s">
        <v>29</v>
      </c>
      <c r="B7" s="2" t="s">
        <v>16</v>
      </c>
      <c r="D7" t="s">
        <v>192</v>
      </c>
    </row>
    <row r="8" spans="1:4" x14ac:dyDescent="0.2">
      <c r="A8" t="s">
        <v>29</v>
      </c>
      <c r="B8" s="2" t="s">
        <v>17</v>
      </c>
      <c r="D8" t="s">
        <v>194</v>
      </c>
    </row>
    <row r="9" spans="1:4" x14ac:dyDescent="0.2">
      <c r="A9" t="s">
        <v>29</v>
      </c>
      <c r="B9" s="2" t="s">
        <v>18</v>
      </c>
      <c r="D9" t="s">
        <v>193</v>
      </c>
    </row>
    <row r="10" spans="1:4" x14ac:dyDescent="0.2">
      <c r="A10" t="s">
        <v>29</v>
      </c>
      <c r="B10" s="2" t="s">
        <v>120</v>
      </c>
    </row>
    <row r="11" spans="1:4" x14ac:dyDescent="0.2">
      <c r="A11" t="s">
        <v>29</v>
      </c>
      <c r="B11" s="2" t="s">
        <v>8</v>
      </c>
    </row>
    <row r="12" spans="1:4" x14ac:dyDescent="0.2">
      <c r="A12" t="s">
        <v>29</v>
      </c>
      <c r="B12" s="2" t="s">
        <v>20</v>
      </c>
    </row>
    <row r="13" spans="1:4" x14ac:dyDescent="0.2">
      <c r="A13" t="s">
        <v>29</v>
      </c>
      <c r="B13" s="2" t="s">
        <v>33</v>
      </c>
    </row>
    <row r="14" spans="1:4" x14ac:dyDescent="0.2">
      <c r="A14" t="s">
        <v>29</v>
      </c>
      <c r="B14" s="2" t="s">
        <v>73</v>
      </c>
    </row>
    <row r="15" spans="1:4" x14ac:dyDescent="0.2">
      <c r="A15" t="s">
        <v>29</v>
      </c>
      <c r="B15" s="2" t="s">
        <v>74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SUPPORT DE CHIFFRAGE</vt:lpstr>
      <vt:lpstr>Renta</vt:lpstr>
      <vt:lpstr>Listes</vt:lpstr>
      <vt:lpstr>Renta!Zone_d_impression</vt:lpstr>
      <vt:lpstr>'SUPPORT DE CHIFFRAGE'!Zone_d_impression</vt:lpstr>
    </vt:vector>
  </TitlesOfParts>
  <Company>CEA/LR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09288700</dc:creator>
  <cp:lastModifiedBy>Christopher Michel</cp:lastModifiedBy>
  <cp:lastPrinted>2020-01-30T10:57:25Z</cp:lastPrinted>
  <dcterms:created xsi:type="dcterms:W3CDTF">2008-12-09T10:01:42Z</dcterms:created>
  <dcterms:modified xsi:type="dcterms:W3CDTF">2025-04-17T19:32:54Z</dcterms:modified>
</cp:coreProperties>
</file>