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51E1DD89-B6CA-45B8-902B-E6CE4033A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4" i="1"/>
  <c r="AH821" i="1"/>
  <c r="G827" i="1"/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<sst xmlns="http://schemas.openxmlformats.org/spreadsheetml/2006/main" count="3011" uniqueCount="1187">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</sst>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846</xdr:row>
      <xdr:rowOff>61715</xdr:rowOff>
    </xdr:from>
    <xdr:to>
      <xdr:col>25</xdr:col>
      <xdr:colOff>408462</xdr:colOff>
      <xdr:row>878</xdr:row>
      <xdr:rowOff>68037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9"/>
  <sheetViews>
    <sheetView tabSelected="1" zoomScale="85" zoomScaleNormal="85" workbookViewId="0">
      <pane ySplit="1" topLeftCell="A817" activePane="bottomLeft" state="frozen"/>
      <selection pane="bottomLeft" activeCell="M832" sqref="M832"/>
    </sheetView>
  </sheetViews>
  <sheetFormatPr defaultRowHeight="19.5" x14ac:dyDescent="0.4"/>
  <cols>
    <col min="1" max="1" width="13.5" style="171" bestFit="1" customWidth="1"/>
    <col min="2" max="2" width="9.5" style="171" bestFit="1" customWidth="1"/>
    <col min="3" max="3" width="6" style="171" bestFit="1" customWidth="1"/>
    <col min="4" max="4" width="6.75" style="102" bestFit="1" customWidth="1"/>
    <col min="5" max="5" width="10.875" style="109" bestFit="1" customWidth="1"/>
    <col min="6" max="6" width="10.25" style="102" bestFit="1" customWidth="1"/>
    <col min="7" max="7" width="7.125" style="109" bestFit="1" customWidth="1"/>
    <col min="8" max="8" width="12.625" style="102" bestFit="1" customWidth="1"/>
    <col min="9" max="9" width="11.375" style="109" bestFit="1" customWidth="1"/>
    <col min="10" max="10" width="22.125" style="115" bestFit="1" customWidth="1"/>
    <col min="11" max="11" width="6.125" style="109" bestFit="1" customWidth="1"/>
    <col min="12" max="12" width="22.5" style="115" bestFit="1" customWidth="1"/>
    <col min="13" max="13" width="6.125" style="109" bestFit="1" customWidth="1"/>
    <col min="14" max="15" width="10.375" style="106" bestFit="1" customWidth="1"/>
    <col min="16" max="16" width="10.375" style="109" bestFit="1" customWidth="1"/>
    <col min="17" max="17" width="14.75" style="115" bestFit="1" customWidth="1"/>
    <col min="18" max="18" width="7.125" style="171" bestFit="1" customWidth="1"/>
    <col min="19" max="19" width="28" style="115" bestFit="1" customWidth="1"/>
    <col min="20" max="20" width="7.125" style="109" bestFit="1" customWidth="1"/>
    <col min="21" max="21" width="17.625" style="115" bestFit="1" customWidth="1"/>
    <col min="22" max="22" width="6.125" style="171" bestFit="1" customWidth="1"/>
    <col min="23" max="23" width="10.25" style="115" bestFit="1" customWidth="1"/>
    <col min="24" max="24" width="6.125" style="106" bestFit="1" customWidth="1"/>
    <col min="25" max="25" width="7.125" style="171" bestFit="1" customWidth="1"/>
    <col min="26" max="26" width="56.75" style="115" bestFit="1" customWidth="1"/>
    <col min="27" max="27" width="7.125" style="109" bestFit="1" customWidth="1"/>
    <col min="28" max="28" width="6.125" style="171" bestFit="1" customWidth="1"/>
    <col min="29" max="29" width="10.25" style="115" bestFit="1" customWidth="1"/>
    <col min="30" max="30" width="6.125" style="109" bestFit="1" customWidth="1"/>
    <col min="31" max="31" width="13.75" style="115" bestFit="1" customWidth="1"/>
    <col min="32" max="32" width="8.625" style="109" bestFit="1" customWidth="1"/>
    <col min="33" max="33" width="46.625" style="125" bestFit="1" customWidth="1"/>
    <col min="34" max="34" width="15.25" style="109" bestFit="1" customWidth="1"/>
    <col min="35" max="35" width="9.25" style="110" bestFit="1" customWidth="1"/>
    <col min="36" max="36" width="10.75" style="110" bestFit="1" customWidth="1"/>
    <col min="37" max="37" width="17.375" style="171" bestFit="1" customWidth="1"/>
    <col min="38" max="38" width="9.25" style="109" bestFit="1" customWidth="1"/>
    <col min="39" max="39" width="7.375" style="171" bestFit="1" customWidth="1"/>
    <col min="40" max="40" width="17" style="171" bestFit="1" customWidth="1"/>
    <col min="41" max="41" width="9.25" style="126" bestFit="1" customWidth="1"/>
    <col min="42" max="42" width="8.125" style="126" bestFit="1" customWidth="1"/>
    <col min="43" max="43" width="5.875" style="126" bestFit="1" customWidth="1"/>
    <col min="44" max="44" width="9.25" style="126" bestFit="1" customWidth="1"/>
    <col min="45" max="45" width="6.125" style="127" bestFit="1" customWidth="1"/>
    <col min="46" max="46" width="7.375" style="127" bestFit="1" customWidth="1"/>
    <col min="47" max="47" width="9" style="127"/>
    <col min="48" max="48" width="8.125" style="127" bestFit="1" customWidth="1"/>
    <col min="49" max="49" width="7.125" style="128" bestFit="1" customWidth="1"/>
    <col min="50" max="50" width="8.125" style="128" bestFit="1" customWidth="1"/>
    <col min="51" max="51" width="9" style="128"/>
    <col min="52" max="52" width="8.125" style="128" bestFit="1" customWidth="1"/>
    <col min="53" max="53" width="9" style="171"/>
    <col min="54" max="54" width="9.25" style="171" bestFit="1" customWidth="1"/>
    <col min="55" max="16384" width="9" style="171"/>
  </cols>
  <sheetData>
    <row r="1" spans="1:54" x14ac:dyDescent="0.4">
      <c r="B1" s="171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5" t="s">
        <v>834</v>
      </c>
      <c r="AP1" s="175"/>
      <c r="AQ1" s="175"/>
      <c r="AR1" s="172" t="s">
        <v>836</v>
      </c>
      <c r="AS1" s="176" t="s">
        <v>837</v>
      </c>
      <c r="AT1" s="176"/>
      <c r="AU1" s="176"/>
      <c r="AV1" s="173" t="s">
        <v>836</v>
      </c>
      <c r="AW1" s="177" t="s">
        <v>838</v>
      </c>
      <c r="AX1" s="177"/>
      <c r="AY1" s="177"/>
      <c r="AZ1" s="174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171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171">
        <v>103</v>
      </c>
      <c r="AH4" s="109">
        <f t="shared" ref="AH4:AH14" si="0">SUM(E4,G4,I4,K4,M4,R4,T4,V4,Y4,X4,AA4,AB4,AD4,AF4)</f>
        <v>226.5</v>
      </c>
      <c r="AI4" s="110">
        <v>1250</v>
      </c>
      <c r="AK4" s="171">
        <v>3500</v>
      </c>
      <c r="AL4" s="109">
        <v>210</v>
      </c>
    </row>
    <row r="5" spans="1:54" x14ac:dyDescent="0.4">
      <c r="B5" s="171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171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171">
        <v>5</v>
      </c>
      <c r="AF6" s="109">
        <v>100</v>
      </c>
      <c r="AH6" s="109">
        <f t="shared" si="0"/>
        <v>113.5</v>
      </c>
    </row>
    <row r="7" spans="1:54" x14ac:dyDescent="0.4">
      <c r="B7" s="171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171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171">
        <v>5</v>
      </c>
      <c r="AH8" s="109">
        <f t="shared" si="0"/>
        <v>19.5</v>
      </c>
    </row>
    <row r="9" spans="1:54" x14ac:dyDescent="0.4">
      <c r="B9" s="171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171">
        <v>4</v>
      </c>
    </row>
    <row r="10" spans="1:54" x14ac:dyDescent="0.4">
      <c r="B10" s="171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171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171">
        <v>11</v>
      </c>
      <c r="AH11" s="109">
        <f t="shared" si="0"/>
        <v>37</v>
      </c>
    </row>
    <row r="12" spans="1:54" x14ac:dyDescent="0.4">
      <c r="B12" s="171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171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171">
        <v>69.349999999999994</v>
      </c>
    </row>
    <row r="14" spans="1:54" x14ac:dyDescent="0.4">
      <c r="B14" s="171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171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171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171" t="s">
        <v>855</v>
      </c>
      <c r="D20" s="124">
        <v>7.3</v>
      </c>
      <c r="F20" s="124"/>
      <c r="H20" s="124"/>
      <c r="R20" s="171">
        <v>12.5</v>
      </c>
      <c r="AH20" s="109">
        <f t="shared" si="1"/>
        <v>12.5</v>
      </c>
    </row>
    <row r="21" spans="1:37" x14ac:dyDescent="0.4">
      <c r="B21" s="171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171" t="s">
        <v>856</v>
      </c>
      <c r="D22" s="124">
        <v>7.5</v>
      </c>
      <c r="F22" s="124"/>
      <c r="H22" s="124"/>
      <c r="Y22" s="171">
        <v>88</v>
      </c>
      <c r="AA22" s="109">
        <v>20</v>
      </c>
      <c r="AH22" s="109">
        <f t="shared" si="1"/>
        <v>108</v>
      </c>
    </row>
    <row r="23" spans="1:37" x14ac:dyDescent="0.4">
      <c r="B23" s="171" t="s">
        <v>857</v>
      </c>
      <c r="D23" s="124">
        <v>7.6</v>
      </c>
      <c r="F23" s="124"/>
      <c r="H23" s="124"/>
      <c r="T23" s="109">
        <v>20</v>
      </c>
      <c r="Y23" s="171">
        <v>49</v>
      </c>
      <c r="AH23" s="109">
        <f t="shared" si="1"/>
        <v>69</v>
      </c>
      <c r="AI23" s="110">
        <v>400</v>
      </c>
    </row>
    <row r="24" spans="1:37" x14ac:dyDescent="0.4">
      <c r="B24" s="171" t="s">
        <v>858</v>
      </c>
      <c r="D24" s="124">
        <v>7.7</v>
      </c>
      <c r="F24" s="124"/>
      <c r="H24" s="124"/>
      <c r="R24" s="171">
        <v>35</v>
      </c>
      <c r="AH24" s="109">
        <f t="shared" si="1"/>
        <v>35</v>
      </c>
      <c r="AK24" s="171">
        <f>-350+300</f>
        <v>-50</v>
      </c>
    </row>
    <row r="25" spans="1:37" x14ac:dyDescent="0.4">
      <c r="B25" s="171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171" t="s">
        <v>854</v>
      </c>
      <c r="D26" s="124">
        <v>7.9</v>
      </c>
      <c r="F26" s="124"/>
      <c r="H26" s="124"/>
      <c r="I26" s="109">
        <v>18</v>
      </c>
      <c r="Y26" s="171">
        <v>52</v>
      </c>
      <c r="AH26" s="109">
        <f t="shared" si="1"/>
        <v>70</v>
      </c>
      <c r="AK26" s="171">
        <v>221</v>
      </c>
    </row>
    <row r="27" spans="1:37" x14ac:dyDescent="0.4">
      <c r="B27" s="171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171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171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171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171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171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171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171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171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171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171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171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171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171" t="s">
        <v>849</v>
      </c>
      <c r="D40" s="124" t="s">
        <v>27</v>
      </c>
      <c r="F40" s="124"/>
      <c r="H40" s="124"/>
      <c r="I40" s="109">
        <v>12</v>
      </c>
      <c r="Y40" s="171">
        <v>30</v>
      </c>
      <c r="AA40" s="109">
        <v>80</v>
      </c>
      <c r="AH40" s="109">
        <f t="shared" si="1"/>
        <v>122</v>
      </c>
    </row>
    <row r="41" spans="2:40" x14ac:dyDescent="0.4">
      <c r="B41" s="171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171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171" t="s">
        <v>845</v>
      </c>
      <c r="D43" s="124" t="s">
        <v>30</v>
      </c>
      <c r="F43" s="124"/>
      <c r="H43" s="124"/>
      <c r="I43" s="109">
        <v>56</v>
      </c>
      <c r="Y43" s="171">
        <v>20</v>
      </c>
      <c r="AF43" s="109">
        <v>75</v>
      </c>
      <c r="AH43" s="109">
        <f t="shared" si="1"/>
        <v>151</v>
      </c>
      <c r="AK43" s="171">
        <v>350</v>
      </c>
    </row>
    <row r="44" spans="2:40" x14ac:dyDescent="0.4">
      <c r="B44" s="171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171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171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171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171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171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171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171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115" t="s">
        <v>864</v>
      </c>
      <c r="AH53" s="109">
        <f t="shared" si="2"/>
        <v>48</v>
      </c>
    </row>
    <row r="54" spans="1:37" x14ac:dyDescent="0.4">
      <c r="B54" s="171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171" t="s">
        <v>865</v>
      </c>
    </row>
    <row r="55" spans="1:37" x14ac:dyDescent="0.4">
      <c r="B55" s="171" t="s">
        <v>847</v>
      </c>
      <c r="D55" s="124" t="s">
        <v>39</v>
      </c>
      <c r="F55" s="124"/>
      <c r="H55" s="124"/>
      <c r="R55" s="171">
        <v>10</v>
      </c>
      <c r="Y55" s="171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171" t="s">
        <v>848</v>
      </c>
      <c r="D56" s="124" t="s">
        <v>40</v>
      </c>
      <c r="F56" s="124"/>
      <c r="H56" s="124"/>
      <c r="Y56" s="171">
        <v>30</v>
      </c>
      <c r="AH56" s="109">
        <f t="shared" si="2"/>
        <v>30</v>
      </c>
      <c r="AK56" s="171" t="s">
        <v>867</v>
      </c>
    </row>
    <row r="57" spans="1:37" x14ac:dyDescent="0.4">
      <c r="B57" s="171" t="s">
        <v>849</v>
      </c>
      <c r="D57" s="124" t="s">
        <v>41</v>
      </c>
      <c r="F57" s="124"/>
      <c r="H57" s="124"/>
      <c r="Y57" s="171">
        <v>18</v>
      </c>
      <c r="AH57" s="109">
        <f t="shared" si="2"/>
        <v>18</v>
      </c>
      <c r="AK57" s="171" t="s">
        <v>868</v>
      </c>
    </row>
    <row r="58" spans="1:37" x14ac:dyDescent="0.4">
      <c r="B58" s="171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171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171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171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171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171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171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171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171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171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171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171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171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171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171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171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171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171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171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171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171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171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171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171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171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171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171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171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171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171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171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171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171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171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171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171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171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171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171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171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171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171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171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171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171">
        <v>3</v>
      </c>
      <c r="AH104" s="109">
        <f t="shared" si="3"/>
        <v>21</v>
      </c>
    </row>
    <row r="105" spans="2:37" x14ac:dyDescent="0.4">
      <c r="B105" s="171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171">
        <v>3</v>
      </c>
      <c r="AH105" s="109">
        <f t="shared" si="3"/>
        <v>20</v>
      </c>
    </row>
    <row r="106" spans="2:37" x14ac:dyDescent="0.4">
      <c r="B106" s="171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171">
        <v>3</v>
      </c>
      <c r="AH106" s="109">
        <f t="shared" si="3"/>
        <v>20</v>
      </c>
    </row>
    <row r="107" spans="2:37" x14ac:dyDescent="0.4">
      <c r="B107" s="171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171">
        <v>3</v>
      </c>
      <c r="AH107" s="109">
        <f t="shared" si="3"/>
        <v>22</v>
      </c>
    </row>
    <row r="108" spans="2:37" x14ac:dyDescent="0.4">
      <c r="B108" s="171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171">
        <v>3</v>
      </c>
      <c r="AH108" s="109">
        <f t="shared" si="3"/>
        <v>22</v>
      </c>
      <c r="AK108" s="124" t="s">
        <v>96</v>
      </c>
    </row>
    <row r="109" spans="2:37" x14ac:dyDescent="0.4">
      <c r="B109" s="171" t="s">
        <v>849</v>
      </c>
      <c r="D109" s="132" t="s">
        <v>91</v>
      </c>
      <c r="F109" s="132"/>
      <c r="G109" s="109">
        <v>40</v>
      </c>
      <c r="H109" s="132"/>
      <c r="R109" s="171">
        <v>3</v>
      </c>
      <c r="T109" s="109">
        <v>26</v>
      </c>
      <c r="AH109" s="109">
        <f t="shared" si="3"/>
        <v>69</v>
      </c>
    </row>
    <row r="110" spans="2:37" x14ac:dyDescent="0.4">
      <c r="B110" s="171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171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171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171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171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171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171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171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171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171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171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171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171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171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171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171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171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171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171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171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171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171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171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171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171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171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171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171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171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171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171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171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171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171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171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171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171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171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171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171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115" t="s">
        <v>944</v>
      </c>
      <c r="R156" s="171">
        <v>2.5</v>
      </c>
      <c r="S156" s="115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171" t="s">
        <v>875</v>
      </c>
    </row>
    <row r="157" spans="1:52" x14ac:dyDescent="0.4">
      <c r="B157" s="171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115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171" t="s">
        <v>846</v>
      </c>
      <c r="D158" s="124" t="s">
        <v>132</v>
      </c>
      <c r="F158" s="124"/>
      <c r="G158" s="109">
        <v>7.5</v>
      </c>
      <c r="H158" s="124"/>
      <c r="R158" s="171">
        <v>11</v>
      </c>
      <c r="S158" s="115" t="s">
        <v>960</v>
      </c>
      <c r="AH158" s="109">
        <f t="shared" si="5"/>
        <v>18.5</v>
      </c>
    </row>
    <row r="159" spans="1:52" x14ac:dyDescent="0.4">
      <c r="B159" s="171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171" t="s">
        <v>848</v>
      </c>
      <c r="D160" s="124" t="s">
        <v>134</v>
      </c>
      <c r="F160" s="124"/>
      <c r="G160" s="109">
        <v>8</v>
      </c>
      <c r="H160" s="124"/>
      <c r="R160" s="171">
        <v>11.8</v>
      </c>
      <c r="AH160" s="109">
        <f t="shared" si="5"/>
        <v>19.8</v>
      </c>
    </row>
    <row r="161" spans="2:35" x14ac:dyDescent="0.4">
      <c r="B161" s="171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171" t="s">
        <v>850</v>
      </c>
      <c r="D162" s="124" t="s">
        <v>136</v>
      </c>
      <c r="F162" s="124"/>
      <c r="G162" s="109">
        <v>10</v>
      </c>
      <c r="H162" s="124"/>
      <c r="R162" s="171">
        <v>14</v>
      </c>
      <c r="X162" s="106">
        <v>3</v>
      </c>
      <c r="AH162" s="109">
        <f t="shared" si="5"/>
        <v>27</v>
      </c>
    </row>
    <row r="163" spans="2:35" x14ac:dyDescent="0.4">
      <c r="B163" s="171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171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171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171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171" t="s">
        <v>847</v>
      </c>
      <c r="D166" s="124" t="s">
        <v>140</v>
      </c>
      <c r="F166" s="124"/>
      <c r="G166" s="109">
        <v>17</v>
      </c>
      <c r="H166" s="124"/>
      <c r="R166" s="171">
        <v>11</v>
      </c>
      <c r="S166" s="115" t="s">
        <v>960</v>
      </c>
      <c r="AH166" s="109">
        <f t="shared" si="5"/>
        <v>28</v>
      </c>
      <c r="AI166" s="110">
        <v>500</v>
      </c>
    </row>
    <row r="167" spans="2:35" x14ac:dyDescent="0.4">
      <c r="B167" s="171" t="s">
        <v>848</v>
      </c>
      <c r="D167" s="124" t="s">
        <v>141</v>
      </c>
      <c r="F167" s="124"/>
      <c r="G167" s="109">
        <v>8</v>
      </c>
      <c r="H167" s="124"/>
      <c r="R167" s="171">
        <f>14.5+5.8</f>
        <v>20.3</v>
      </c>
      <c r="S167" s="115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171" t="s">
        <v>849</v>
      </c>
      <c r="D168" s="124" t="s">
        <v>142</v>
      </c>
      <c r="F168" s="124"/>
      <c r="H168" s="124"/>
      <c r="R168" s="171">
        <v>12</v>
      </c>
      <c r="S168" s="115" t="s">
        <v>960</v>
      </c>
      <c r="AH168" s="109">
        <f t="shared" si="5"/>
        <v>12</v>
      </c>
    </row>
    <row r="169" spans="2:35" x14ac:dyDescent="0.4">
      <c r="B169" s="171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171">
        <v>11</v>
      </c>
      <c r="S169" s="115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171" t="s">
        <v>851</v>
      </c>
      <c r="D170" s="124" t="s">
        <v>144</v>
      </c>
      <c r="F170" s="124"/>
      <c r="G170" s="109">
        <v>7.5</v>
      </c>
      <c r="H170" s="124"/>
      <c r="R170" s="171">
        <v>5</v>
      </c>
      <c r="S170" s="115" t="s">
        <v>963</v>
      </c>
      <c r="AH170" s="109">
        <f t="shared" si="5"/>
        <v>12.5</v>
      </c>
    </row>
    <row r="171" spans="2:35" x14ac:dyDescent="0.4">
      <c r="B171" s="171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171">
        <v>5</v>
      </c>
      <c r="S171" s="115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171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171">
        <v>5</v>
      </c>
      <c r="S172" s="115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171" t="s">
        <v>847</v>
      </c>
      <c r="D173" s="124" t="s">
        <v>147</v>
      </c>
      <c r="E173" s="109">
        <v>12</v>
      </c>
      <c r="F173" s="124"/>
      <c r="H173" s="124"/>
      <c r="R173" s="171">
        <v>12</v>
      </c>
      <c r="S173" s="115" t="s">
        <v>960</v>
      </c>
      <c r="AH173" s="109">
        <f t="shared" si="5"/>
        <v>24</v>
      </c>
    </row>
    <row r="174" spans="2:35" x14ac:dyDescent="0.4">
      <c r="B174" s="171" t="s">
        <v>848</v>
      </c>
      <c r="D174" s="124" t="s">
        <v>148</v>
      </c>
      <c r="F174" s="124"/>
      <c r="G174" s="109">
        <v>9</v>
      </c>
      <c r="H174" s="124"/>
      <c r="R174" s="171">
        <v>14.5</v>
      </c>
      <c r="AH174" s="109">
        <f t="shared" si="5"/>
        <v>23.5</v>
      </c>
    </row>
    <row r="175" spans="2:35" x14ac:dyDescent="0.4">
      <c r="B175" s="171" t="s">
        <v>849</v>
      </c>
      <c r="D175" s="124" t="s">
        <v>149</v>
      </c>
      <c r="E175" s="109">
        <v>12</v>
      </c>
      <c r="F175" s="124"/>
      <c r="H175" s="124"/>
      <c r="R175" s="171">
        <v>20</v>
      </c>
      <c r="S175" s="115" t="s">
        <v>965</v>
      </c>
      <c r="AH175" s="109">
        <f t="shared" si="5"/>
        <v>32</v>
      </c>
    </row>
    <row r="176" spans="2:35" x14ac:dyDescent="0.4">
      <c r="B176" s="171" t="s">
        <v>850</v>
      </c>
      <c r="D176" s="124" t="s">
        <v>150</v>
      </c>
      <c r="E176" s="109">
        <v>7</v>
      </c>
      <c r="F176" s="124"/>
      <c r="H176" s="124"/>
      <c r="R176" s="171">
        <v>27</v>
      </c>
      <c r="S176" s="115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171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171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171" t="s">
        <v>846</v>
      </c>
      <c r="D182" s="124" t="s">
        <v>154</v>
      </c>
      <c r="E182" s="109">
        <v>7.5</v>
      </c>
      <c r="F182" s="124"/>
      <c r="H182" s="124"/>
      <c r="R182" s="171">
        <v>13</v>
      </c>
      <c r="S182" s="115" t="s">
        <v>960</v>
      </c>
      <c r="AH182" s="109">
        <f t="shared" si="6"/>
        <v>20.5</v>
      </c>
    </row>
    <row r="183" spans="1:38" x14ac:dyDescent="0.4">
      <c r="B183" s="171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171">
        <v>39.799999999999997</v>
      </c>
      <c r="AL183" s="109">
        <v>348</v>
      </c>
    </row>
    <row r="184" spans="1:38" x14ac:dyDescent="0.4">
      <c r="B184" s="171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171">
        <v>4.5</v>
      </c>
      <c r="AH184" s="109">
        <f t="shared" si="6"/>
        <v>20</v>
      </c>
    </row>
    <row r="185" spans="1:38" x14ac:dyDescent="0.4">
      <c r="B185" s="171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171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171">
        <v>18</v>
      </c>
      <c r="S186" s="115" t="s">
        <v>967</v>
      </c>
      <c r="AH186" s="109">
        <f t="shared" si="6"/>
        <v>52</v>
      </c>
      <c r="AI186" s="110">
        <v>444</v>
      </c>
    </row>
    <row r="187" spans="1:38" x14ac:dyDescent="0.4">
      <c r="B187" s="171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171">
        <v>500</v>
      </c>
      <c r="AL187" s="109">
        <f>500+138+95</f>
        <v>733</v>
      </c>
    </row>
    <row r="188" spans="1:38" x14ac:dyDescent="0.4">
      <c r="B188" s="171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171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171">
        <f>18+3</f>
        <v>21</v>
      </c>
      <c r="S189" s="115" t="s">
        <v>968</v>
      </c>
      <c r="AH189" s="109">
        <f t="shared" si="6"/>
        <v>42</v>
      </c>
    </row>
    <row r="190" spans="1:38" x14ac:dyDescent="0.4">
      <c r="B190" s="171" t="s">
        <v>847</v>
      </c>
      <c r="D190" s="124" t="s">
        <v>162</v>
      </c>
      <c r="F190" s="124"/>
      <c r="G190" s="109">
        <v>12</v>
      </c>
      <c r="H190" s="124"/>
      <c r="R190" s="171">
        <v>15</v>
      </c>
      <c r="AH190" s="109">
        <f t="shared" si="6"/>
        <v>27</v>
      </c>
    </row>
    <row r="191" spans="1:38" x14ac:dyDescent="0.4">
      <c r="B191" s="171" t="s">
        <v>848</v>
      </c>
      <c r="D191" s="124" t="s">
        <v>163</v>
      </c>
      <c r="F191" s="124"/>
      <c r="G191" s="109">
        <v>10.5</v>
      </c>
      <c r="H191" s="124"/>
      <c r="V191" s="171">
        <v>67.5</v>
      </c>
      <c r="Y191" s="171">
        <v>5</v>
      </c>
      <c r="AH191" s="109">
        <f t="shared" si="6"/>
        <v>83</v>
      </c>
    </row>
    <row r="192" spans="1:38" x14ac:dyDescent="0.4">
      <c r="B192" s="171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171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171">
        <v>25</v>
      </c>
      <c r="S193" s="115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171" t="s">
        <v>851</v>
      </c>
      <c r="D194" s="124" t="s">
        <v>166</v>
      </c>
      <c r="E194" s="109">
        <v>5.5</v>
      </c>
      <c r="F194" s="124"/>
      <c r="H194" s="124"/>
      <c r="R194" s="171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171" t="s">
        <v>845</v>
      </c>
      <c r="D195" s="124" t="s">
        <v>167</v>
      </c>
      <c r="F195" s="124"/>
      <c r="H195" s="124"/>
      <c r="R195" s="171">
        <v>10</v>
      </c>
      <c r="AH195" s="109">
        <f t="shared" si="6"/>
        <v>10</v>
      </c>
    </row>
    <row r="196" spans="2:38" x14ac:dyDescent="0.4">
      <c r="B196" s="171" t="s">
        <v>846</v>
      </c>
      <c r="D196" s="124" t="s">
        <v>168</v>
      </c>
      <c r="F196" s="124"/>
      <c r="G196" s="109">
        <v>13</v>
      </c>
      <c r="H196" s="124"/>
      <c r="R196" s="171">
        <v>10</v>
      </c>
      <c r="AH196" s="109">
        <f t="shared" si="6"/>
        <v>23</v>
      </c>
    </row>
    <row r="197" spans="2:38" x14ac:dyDescent="0.4">
      <c r="B197" s="171" t="s">
        <v>847</v>
      </c>
      <c r="D197" s="124" t="s">
        <v>169</v>
      </c>
      <c r="F197" s="124"/>
      <c r="G197" s="109">
        <v>8</v>
      </c>
      <c r="H197" s="124"/>
      <c r="R197" s="171">
        <v>6.5</v>
      </c>
      <c r="AH197" s="109">
        <f t="shared" si="6"/>
        <v>14.5</v>
      </c>
    </row>
    <row r="198" spans="2:38" x14ac:dyDescent="0.4">
      <c r="B198" s="171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171" t="s">
        <v>849</v>
      </c>
      <c r="D199" s="124" t="s">
        <v>171</v>
      </c>
      <c r="F199" s="124"/>
      <c r="G199" s="109">
        <v>6.5</v>
      </c>
      <c r="H199" s="124"/>
      <c r="R199" s="171">
        <v>11</v>
      </c>
      <c r="AH199" s="109">
        <f t="shared" si="6"/>
        <v>17.5</v>
      </c>
    </row>
    <row r="200" spans="2:38" x14ac:dyDescent="0.4">
      <c r="B200" s="171" t="s">
        <v>850</v>
      </c>
      <c r="D200" s="124" t="s">
        <v>172</v>
      </c>
      <c r="F200" s="124"/>
      <c r="G200" s="109">
        <v>10</v>
      </c>
      <c r="H200" s="124"/>
      <c r="R200" s="171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171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171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171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171" t="s">
        <v>847</v>
      </c>
      <c r="D204" s="124" t="s">
        <v>176</v>
      </c>
      <c r="F204" s="124"/>
      <c r="H204" s="124"/>
      <c r="R204" s="171">
        <v>10</v>
      </c>
      <c r="AH204" s="109">
        <f t="shared" si="6"/>
        <v>10</v>
      </c>
    </row>
    <row r="205" spans="2:38" x14ac:dyDescent="0.4">
      <c r="B205" s="171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171">
        <v>9.5</v>
      </c>
      <c r="AH205" s="109">
        <f t="shared" si="6"/>
        <v>24</v>
      </c>
    </row>
    <row r="206" spans="2:38" x14ac:dyDescent="0.4">
      <c r="B206" s="171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171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171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171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171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171" t="s">
        <v>847</v>
      </c>
      <c r="D214" s="102">
        <v>6.1</v>
      </c>
      <c r="G214" s="109">
        <v>10</v>
      </c>
      <c r="R214" s="171">
        <v>13</v>
      </c>
      <c r="S214" s="115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171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171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171" t="s">
        <v>850</v>
      </c>
      <c r="D217" s="102">
        <v>6.4</v>
      </c>
      <c r="I217" s="109">
        <v>55</v>
      </c>
      <c r="R217" s="171">
        <v>10</v>
      </c>
      <c r="Y217" s="171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171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171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171" t="s">
        <v>846</v>
      </c>
      <c r="D220" s="102">
        <v>6.7</v>
      </c>
      <c r="R220" s="171">
        <v>10.5</v>
      </c>
      <c r="AH220" s="109">
        <f t="shared" si="7"/>
        <v>10.5</v>
      </c>
    </row>
    <row r="221" spans="1:38" x14ac:dyDescent="0.4">
      <c r="B221" s="171" t="s">
        <v>847</v>
      </c>
      <c r="D221" s="102">
        <v>6.8</v>
      </c>
      <c r="Y221" s="171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171" t="s">
        <v>848</v>
      </c>
      <c r="D222" s="102">
        <v>6.9</v>
      </c>
      <c r="R222" s="171">
        <v>24.85</v>
      </c>
      <c r="S222" s="115" t="s">
        <v>970</v>
      </c>
      <c r="AH222" s="109">
        <f t="shared" si="7"/>
        <v>24.85</v>
      </c>
    </row>
    <row r="223" spans="1:38" x14ac:dyDescent="0.4">
      <c r="B223" s="171" t="s">
        <v>849</v>
      </c>
      <c r="D223" s="102" t="s">
        <v>258</v>
      </c>
      <c r="R223" s="171">
        <v>25</v>
      </c>
      <c r="S223" s="115" t="s">
        <v>970</v>
      </c>
      <c r="AH223" s="109">
        <f t="shared" si="7"/>
        <v>25</v>
      </c>
    </row>
    <row r="224" spans="1:38" x14ac:dyDescent="0.4">
      <c r="B224" s="171" t="s">
        <v>850</v>
      </c>
      <c r="D224" s="102" t="s">
        <v>259</v>
      </c>
      <c r="R224" s="171">
        <v>43.5</v>
      </c>
      <c r="S224" s="115" t="s">
        <v>971</v>
      </c>
      <c r="Y224" s="171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171" t="s">
        <v>851</v>
      </c>
      <c r="D225" s="102" t="s">
        <v>260</v>
      </c>
      <c r="R225" s="171">
        <v>34</v>
      </c>
      <c r="S225" s="115" t="s">
        <v>948</v>
      </c>
      <c r="AH225" s="109">
        <f t="shared" si="7"/>
        <v>34</v>
      </c>
      <c r="AL225" s="109">
        <v>310</v>
      </c>
      <c r="AM225" s="171">
        <v>700</v>
      </c>
    </row>
    <row r="226" spans="2:39" x14ac:dyDescent="0.4">
      <c r="B226" s="171" t="s">
        <v>845</v>
      </c>
      <c r="D226" s="102" t="s">
        <v>261</v>
      </c>
      <c r="R226" s="171">
        <v>15</v>
      </c>
      <c r="S226" s="115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171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171" t="s">
        <v>847</v>
      </c>
      <c r="D228" s="102" t="s">
        <v>263</v>
      </c>
      <c r="I228" s="109">
        <v>59</v>
      </c>
      <c r="Q228" s="115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171" t="s">
        <v>848</v>
      </c>
      <c r="D229" s="102" t="s">
        <v>264</v>
      </c>
      <c r="G229" s="109">
        <v>12.87</v>
      </c>
      <c r="Q229" s="115" t="s">
        <v>948</v>
      </c>
      <c r="Y229" s="171">
        <v>13.85</v>
      </c>
      <c r="AH229" s="109">
        <f t="shared" si="7"/>
        <v>26.72</v>
      </c>
    </row>
    <row r="230" spans="2:39" x14ac:dyDescent="0.4">
      <c r="B230" s="171" t="s">
        <v>849</v>
      </c>
      <c r="D230" s="102" t="s">
        <v>265</v>
      </c>
      <c r="G230" s="109">
        <v>13</v>
      </c>
      <c r="Q230" s="115" t="s">
        <v>948</v>
      </c>
      <c r="R230" s="171">
        <v>15</v>
      </c>
      <c r="S230" s="115" t="s">
        <v>972</v>
      </c>
      <c r="AA230" s="109">
        <v>10</v>
      </c>
      <c r="AH230" s="109">
        <f t="shared" si="7"/>
        <v>38</v>
      </c>
    </row>
    <row r="231" spans="2:39" x14ac:dyDescent="0.4">
      <c r="B231" s="171" t="s">
        <v>850</v>
      </c>
      <c r="D231" s="102" t="s">
        <v>266</v>
      </c>
      <c r="I231" s="109">
        <v>33</v>
      </c>
      <c r="Q231" s="115" t="s">
        <v>948</v>
      </c>
      <c r="R231" s="171">
        <v>15</v>
      </c>
      <c r="S231" s="115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171">
        <v>1000</v>
      </c>
      <c r="AL231" s="109">
        <f>196.39+160</f>
        <v>356.39</v>
      </c>
    </row>
    <row r="232" spans="2:39" x14ac:dyDescent="0.4">
      <c r="B232" s="171" t="s">
        <v>851</v>
      </c>
      <c r="D232" s="102" t="s">
        <v>267</v>
      </c>
      <c r="G232" s="109">
        <v>38</v>
      </c>
      <c r="I232" s="109">
        <v>26</v>
      </c>
      <c r="Q232" s="115" t="s">
        <v>948</v>
      </c>
      <c r="Y232" s="171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171" t="s">
        <v>845</v>
      </c>
      <c r="D233" s="102" t="s">
        <v>268</v>
      </c>
      <c r="G233" s="109">
        <v>6</v>
      </c>
      <c r="Y233" s="171">
        <v>48</v>
      </c>
      <c r="AH233" s="109">
        <f t="shared" si="7"/>
        <v>54</v>
      </c>
    </row>
    <row r="234" spans="2:39" x14ac:dyDescent="0.4">
      <c r="B234" s="171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171" t="s">
        <v>847</v>
      </c>
      <c r="D235" s="102" t="s">
        <v>5</v>
      </c>
      <c r="G235" s="109">
        <v>11</v>
      </c>
      <c r="Y235" s="171">
        <v>20</v>
      </c>
      <c r="AH235" s="109">
        <f t="shared" si="7"/>
        <v>31</v>
      </c>
    </row>
    <row r="236" spans="2:39" x14ac:dyDescent="0.4">
      <c r="B236" s="171" t="s">
        <v>848</v>
      </c>
      <c r="D236" s="102" t="s">
        <v>6</v>
      </c>
      <c r="R236" s="171">
        <v>15</v>
      </c>
      <c r="Y236" s="171">
        <v>14</v>
      </c>
      <c r="AA236" s="109">
        <v>30</v>
      </c>
      <c r="AH236" s="109">
        <f t="shared" si="7"/>
        <v>59</v>
      </c>
    </row>
    <row r="237" spans="2:39" x14ac:dyDescent="0.4">
      <c r="B237" s="171" t="s">
        <v>849</v>
      </c>
      <c r="D237" s="102" t="s">
        <v>7</v>
      </c>
      <c r="R237" s="171">
        <v>42</v>
      </c>
      <c r="AH237" s="109">
        <f t="shared" si="7"/>
        <v>42</v>
      </c>
    </row>
    <row r="238" spans="2:39" x14ac:dyDescent="0.4">
      <c r="B238" s="171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171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171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171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171" t="s">
        <v>847</v>
      </c>
      <c r="D242" s="102" t="s">
        <v>12</v>
      </c>
      <c r="AH242" s="109">
        <f t="shared" si="7"/>
        <v>0</v>
      </c>
    </row>
    <row r="243" spans="1:38" x14ac:dyDescent="0.4">
      <c r="B243" s="171" t="s">
        <v>848</v>
      </c>
      <c r="D243" s="102" t="s">
        <v>13</v>
      </c>
      <c r="Y243" s="171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171" t="s">
        <v>849</v>
      </c>
      <c r="D247" s="124" t="s">
        <v>269</v>
      </c>
      <c r="E247" s="109">
        <v>22</v>
      </c>
      <c r="F247" s="124"/>
      <c r="H247" s="124"/>
      <c r="R247" s="171">
        <v>18</v>
      </c>
      <c r="Y247" s="171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171" t="s">
        <v>850</v>
      </c>
      <c r="D248" s="124" t="s">
        <v>270</v>
      </c>
      <c r="F248" s="124"/>
      <c r="H248" s="124"/>
      <c r="Y248" s="171">
        <v>14.57</v>
      </c>
      <c r="AH248" s="109">
        <f t="shared" si="8"/>
        <v>14.57</v>
      </c>
    </row>
    <row r="249" spans="1:38" x14ac:dyDescent="0.4">
      <c r="B249" s="171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171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171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171" t="s">
        <v>847</v>
      </c>
      <c r="D252" s="124" t="s">
        <v>274</v>
      </c>
      <c r="F252" s="124"/>
      <c r="H252" s="124"/>
      <c r="I252" s="109">
        <v>36</v>
      </c>
      <c r="Q252" s="115" t="s">
        <v>948</v>
      </c>
      <c r="AH252" s="109">
        <f t="shared" si="8"/>
        <v>36</v>
      </c>
    </row>
    <row r="253" spans="1:38" x14ac:dyDescent="0.4">
      <c r="B253" s="171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171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115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171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171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171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171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171" t="s">
        <v>847</v>
      </c>
      <c r="D259" s="124" t="s">
        <v>281</v>
      </c>
      <c r="E259" s="109">
        <v>8</v>
      </c>
      <c r="F259" s="124"/>
      <c r="H259" s="124"/>
      <c r="R259" s="171">
        <v>18</v>
      </c>
      <c r="S259" s="115" t="s">
        <v>973</v>
      </c>
      <c r="AH259" s="109">
        <f t="shared" si="8"/>
        <v>26</v>
      </c>
    </row>
    <row r="260" spans="2:38" x14ac:dyDescent="0.4">
      <c r="B260" s="171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171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171">
        <v>10</v>
      </c>
      <c r="S261" s="115" t="s">
        <v>973</v>
      </c>
      <c r="AH261" s="109">
        <f t="shared" si="8"/>
        <v>37.5</v>
      </c>
      <c r="AL261" s="109">
        <v>196.39</v>
      </c>
    </row>
    <row r="262" spans="2:38" x14ac:dyDescent="0.4">
      <c r="B262" s="171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171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171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171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171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171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171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115" t="s">
        <v>897</v>
      </c>
      <c r="R268" s="171">
        <v>17</v>
      </c>
      <c r="S268" s="115" t="s">
        <v>973</v>
      </c>
      <c r="AH268" s="109">
        <f t="shared" si="8"/>
        <v>42</v>
      </c>
    </row>
    <row r="269" spans="2:38" x14ac:dyDescent="0.4">
      <c r="B269" s="171" t="s">
        <v>850</v>
      </c>
      <c r="D269" s="124" t="s">
        <v>27</v>
      </c>
      <c r="E269" s="109">
        <v>6</v>
      </c>
      <c r="F269" s="124"/>
      <c r="H269" s="124"/>
      <c r="R269" s="171">
        <v>18</v>
      </c>
      <c r="S269" s="115" t="s">
        <v>973</v>
      </c>
      <c r="AH269" s="109">
        <f t="shared" si="8"/>
        <v>24</v>
      </c>
    </row>
    <row r="270" spans="2:38" x14ac:dyDescent="0.4">
      <c r="B270" s="171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171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171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115" t="s">
        <v>949</v>
      </c>
      <c r="AA272" s="109">
        <v>10</v>
      </c>
      <c r="AH272" s="109">
        <f t="shared" si="8"/>
        <v>41</v>
      </c>
    </row>
    <row r="273" spans="1:38" x14ac:dyDescent="0.4">
      <c r="B273" s="171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171" t="s">
        <v>848</v>
      </c>
      <c r="D274" s="124" t="s">
        <v>283</v>
      </c>
      <c r="E274" s="109">
        <v>6</v>
      </c>
      <c r="F274" s="124"/>
      <c r="H274" s="124"/>
      <c r="R274" s="171">
        <v>10</v>
      </c>
      <c r="S274" s="115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171" t="s">
        <v>849</v>
      </c>
      <c r="D275" s="124" t="s">
        <v>33</v>
      </c>
      <c r="E275" s="109">
        <v>6</v>
      </c>
      <c r="F275" s="124"/>
      <c r="H275" s="124"/>
      <c r="R275" s="171">
        <v>18</v>
      </c>
      <c r="S275" s="115" t="s">
        <v>973</v>
      </c>
      <c r="AH275" s="109">
        <f t="shared" si="8"/>
        <v>24</v>
      </c>
    </row>
    <row r="276" spans="1:38" x14ac:dyDescent="0.4">
      <c r="B276" s="171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171" t="s">
        <v>851</v>
      </c>
      <c r="D277" s="124" t="s">
        <v>35</v>
      </c>
      <c r="E277" s="109">
        <v>6</v>
      </c>
      <c r="F277" s="124"/>
      <c r="H277" s="124"/>
      <c r="R277" s="171">
        <v>16</v>
      </c>
      <c r="S277" s="115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171" t="s">
        <v>845</v>
      </c>
      <c r="D281" s="124" t="s">
        <v>282</v>
      </c>
      <c r="E281" s="109">
        <v>8</v>
      </c>
      <c r="F281" s="124"/>
      <c r="H281" s="124"/>
      <c r="R281" s="171">
        <v>13</v>
      </c>
      <c r="S281" s="115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171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171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115" t="s">
        <v>897</v>
      </c>
      <c r="R283" s="171">
        <v>15</v>
      </c>
      <c r="S283" s="115" t="s">
        <v>973</v>
      </c>
      <c r="Y283" s="171">
        <f>14.55+11.53</f>
        <v>26.08</v>
      </c>
      <c r="AH283" s="109">
        <f t="shared" si="9"/>
        <v>101.58</v>
      </c>
    </row>
    <row r="284" spans="1:38" x14ac:dyDescent="0.4">
      <c r="B284" s="171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171" t="s">
        <v>849</v>
      </c>
      <c r="D285" s="124" t="s">
        <v>40</v>
      </c>
      <c r="E285" s="109">
        <v>8</v>
      </c>
      <c r="F285" s="124"/>
      <c r="H285" s="124"/>
      <c r="R285" s="171">
        <v>12</v>
      </c>
      <c r="S285" s="115" t="s">
        <v>973</v>
      </c>
      <c r="AH285" s="109">
        <f t="shared" si="9"/>
        <v>20</v>
      </c>
    </row>
    <row r="286" spans="1:38" x14ac:dyDescent="0.4">
      <c r="B286" s="171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171">
        <v>2000</v>
      </c>
      <c r="AL286" s="109">
        <v>176.59</v>
      </c>
    </row>
    <row r="287" spans="1:38" x14ac:dyDescent="0.4">
      <c r="B287" s="171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115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171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171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171">
        <v>10.19</v>
      </c>
      <c r="AH289" s="109">
        <f t="shared" si="9"/>
        <v>29.189999999999998</v>
      </c>
    </row>
    <row r="290" spans="2:40" x14ac:dyDescent="0.4">
      <c r="B290" s="171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171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171" t="s">
        <v>849</v>
      </c>
      <c r="D292" s="124" t="s">
        <v>47</v>
      </c>
      <c r="F292" s="124"/>
      <c r="G292" s="109">
        <v>36</v>
      </c>
      <c r="H292" s="124"/>
      <c r="Q292" s="115" t="s">
        <v>897</v>
      </c>
      <c r="AH292" s="109">
        <f t="shared" si="9"/>
        <v>36</v>
      </c>
      <c r="AL292" s="109">
        <v>20006</v>
      </c>
      <c r="AN292" s="171" t="s">
        <v>286</v>
      </c>
    </row>
    <row r="293" spans="2:40" x14ac:dyDescent="0.4">
      <c r="B293" s="171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171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171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171" t="s">
        <v>846</v>
      </c>
      <c r="D296" s="124" t="s">
        <v>51</v>
      </c>
      <c r="F296" s="124"/>
      <c r="H296" s="124"/>
      <c r="R296" s="171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171" t="s">
        <v>847</v>
      </c>
      <c r="D297" s="124" t="s">
        <v>52</v>
      </c>
      <c r="F297" s="124"/>
      <c r="H297" s="124"/>
      <c r="R297" s="171">
        <v>15</v>
      </c>
      <c r="S297" s="115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171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171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171" t="s">
        <v>850</v>
      </c>
      <c r="D300" s="124" t="s">
        <v>55</v>
      </c>
      <c r="F300" s="124"/>
      <c r="H300" s="124"/>
      <c r="R300" s="171">
        <v>15</v>
      </c>
      <c r="S300" s="115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171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171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171" t="s">
        <v>846</v>
      </c>
      <c r="D303" s="124" t="s">
        <v>58</v>
      </c>
      <c r="F303" s="124"/>
      <c r="H303" s="124"/>
      <c r="R303" s="171">
        <v>5.0999999999999996</v>
      </c>
      <c r="S303" s="115" t="s">
        <v>974</v>
      </c>
      <c r="AH303" s="109">
        <f t="shared" si="9"/>
        <v>5.0999999999999996</v>
      </c>
    </row>
    <row r="304" spans="2:40" x14ac:dyDescent="0.4">
      <c r="B304" s="171" t="s">
        <v>847</v>
      </c>
      <c r="D304" s="124" t="s">
        <v>59</v>
      </c>
      <c r="F304" s="124"/>
      <c r="H304" s="124"/>
      <c r="Y304" s="171">
        <f>13.29+11.69</f>
        <v>24.979999999999997</v>
      </c>
      <c r="AH304" s="109">
        <f t="shared" si="9"/>
        <v>24.979999999999997</v>
      </c>
    </row>
    <row r="305" spans="1:34" x14ac:dyDescent="0.4">
      <c r="B305" s="171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171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171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171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171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171" t="s">
        <v>846</v>
      </c>
      <c r="D310" s="124" t="s">
        <v>65</v>
      </c>
      <c r="F310" s="124"/>
      <c r="H310" s="124"/>
      <c r="R310" s="171">
        <v>15</v>
      </c>
      <c r="S310" s="115" t="s">
        <v>973</v>
      </c>
      <c r="AA310" s="109">
        <v>10</v>
      </c>
      <c r="AH310" s="109">
        <f t="shared" si="9"/>
        <v>25</v>
      </c>
    </row>
    <row r="311" spans="1:34" x14ac:dyDescent="0.4">
      <c r="B311" s="171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171" t="s">
        <v>848</v>
      </c>
      <c r="D315" s="102" t="s">
        <v>287</v>
      </c>
      <c r="I315" s="109">
        <v>20.2</v>
      </c>
      <c r="Q315" s="115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171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171" t="s">
        <v>850</v>
      </c>
      <c r="D317" s="102" t="s">
        <v>70</v>
      </c>
      <c r="AH317" s="109">
        <f t="shared" si="10"/>
        <v>0</v>
      </c>
    </row>
    <row r="318" spans="1:34" x14ac:dyDescent="0.4">
      <c r="B318" s="171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171" t="s">
        <v>845</v>
      </c>
      <c r="D319" s="102" t="s">
        <v>72</v>
      </c>
      <c r="G319" s="109">
        <v>16</v>
      </c>
      <c r="I319" s="109">
        <v>8.5</v>
      </c>
      <c r="R319" s="171">
        <v>16</v>
      </c>
      <c r="S319" s="115" t="s">
        <v>973</v>
      </c>
      <c r="AH319" s="109">
        <f t="shared" si="10"/>
        <v>40.5</v>
      </c>
    </row>
    <row r="320" spans="1:34" x14ac:dyDescent="0.4">
      <c r="B320" s="171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171" t="s">
        <v>847</v>
      </c>
      <c r="D321" s="102" t="s">
        <v>74</v>
      </c>
      <c r="Y321" s="171">
        <v>51</v>
      </c>
      <c r="AH321" s="109">
        <f t="shared" si="10"/>
        <v>51</v>
      </c>
    </row>
    <row r="322" spans="2:38" x14ac:dyDescent="0.4">
      <c r="B322" s="171" t="s">
        <v>848</v>
      </c>
      <c r="D322" s="102" t="s">
        <v>75</v>
      </c>
      <c r="Y322" s="171">
        <v>30.7</v>
      </c>
      <c r="AA322" s="109">
        <v>20</v>
      </c>
      <c r="AH322" s="109">
        <f t="shared" si="10"/>
        <v>50.7</v>
      </c>
    </row>
    <row r="323" spans="2:38" x14ac:dyDescent="0.4">
      <c r="B323" s="171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171">
        <v>2000</v>
      </c>
      <c r="AL323" s="109">
        <v>59</v>
      </c>
    </row>
    <row r="324" spans="2:38" x14ac:dyDescent="0.4">
      <c r="B324" s="171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171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171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171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171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171">
        <v>3</v>
      </c>
      <c r="AA328" s="109">
        <v>10</v>
      </c>
      <c r="AH328" s="109">
        <f t="shared" si="10"/>
        <v>42</v>
      </c>
    </row>
    <row r="329" spans="2:38" x14ac:dyDescent="0.4">
      <c r="B329" s="171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171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171">
        <v>47.2</v>
      </c>
      <c r="AH330" s="109">
        <f t="shared" si="10"/>
        <v>80.2</v>
      </c>
    </row>
    <row r="331" spans="2:38" x14ac:dyDescent="0.4">
      <c r="B331" s="171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171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171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171" t="s">
        <v>846</v>
      </c>
      <c r="D334" s="102" t="s">
        <v>87</v>
      </c>
      <c r="E334" s="109">
        <v>7</v>
      </c>
      <c r="I334" s="109">
        <v>14</v>
      </c>
      <c r="R334" s="171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171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171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171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171">
        <v>1000</v>
      </c>
    </row>
    <row r="338" spans="1:37" x14ac:dyDescent="0.4">
      <c r="B338" s="171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171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171">
        <v>12</v>
      </c>
      <c r="AH339" s="109">
        <f t="shared" si="10"/>
        <v>37.5</v>
      </c>
    </row>
    <row r="340" spans="1:37" x14ac:dyDescent="0.4">
      <c r="B340" s="171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171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171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171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171" t="s">
        <v>849</v>
      </c>
      <c r="D344" s="102" t="s">
        <v>98</v>
      </c>
      <c r="E344" s="109">
        <v>6.2</v>
      </c>
      <c r="Y344" s="171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171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171" t="s">
        <v>851</v>
      </c>
      <c r="D349" s="102" t="s">
        <v>290</v>
      </c>
      <c r="I349" s="109">
        <v>9</v>
      </c>
      <c r="R349" s="171">
        <v>12</v>
      </c>
      <c r="S349" s="115" t="s">
        <v>975</v>
      </c>
      <c r="AA349" s="109">
        <v>10</v>
      </c>
      <c r="AH349" s="109">
        <f t="shared" si="11"/>
        <v>31</v>
      </c>
    </row>
    <row r="350" spans="1:37" x14ac:dyDescent="0.4">
      <c r="B350" s="171" t="s">
        <v>845</v>
      </c>
      <c r="D350" s="102" t="s">
        <v>101</v>
      </c>
      <c r="R350" s="171">
        <f>90+40+52</f>
        <v>182</v>
      </c>
      <c r="S350" s="115" t="s">
        <v>976</v>
      </c>
      <c r="Y350" s="171">
        <f>7.91+10.64</f>
        <v>18.55</v>
      </c>
      <c r="AH350" s="109">
        <f t="shared" si="11"/>
        <v>200.55</v>
      </c>
    </row>
    <row r="351" spans="1:37" x14ac:dyDescent="0.4">
      <c r="B351" s="171" t="s">
        <v>846</v>
      </c>
      <c r="D351" s="102" t="s">
        <v>102</v>
      </c>
      <c r="AH351" s="109">
        <f t="shared" si="11"/>
        <v>0</v>
      </c>
    </row>
    <row r="352" spans="1:37" x14ac:dyDescent="0.4">
      <c r="B352" s="171" t="s">
        <v>847</v>
      </c>
      <c r="D352" s="102" t="s">
        <v>103</v>
      </c>
      <c r="AH352" s="109">
        <f t="shared" si="11"/>
        <v>0</v>
      </c>
    </row>
    <row r="353" spans="2:34" x14ac:dyDescent="0.4">
      <c r="B353" s="171" t="s">
        <v>848</v>
      </c>
      <c r="D353" s="102" t="s">
        <v>104</v>
      </c>
      <c r="Y353" s="171">
        <v>51</v>
      </c>
      <c r="AH353" s="109">
        <f t="shared" si="11"/>
        <v>51</v>
      </c>
    </row>
    <row r="354" spans="2:34" x14ac:dyDescent="0.4">
      <c r="B354" s="171" t="s">
        <v>849</v>
      </c>
      <c r="D354" s="102" t="s">
        <v>105</v>
      </c>
      <c r="Y354" s="171">
        <v>13.61</v>
      </c>
      <c r="AA354" s="109">
        <v>20</v>
      </c>
      <c r="AH354" s="109">
        <f t="shared" si="11"/>
        <v>33.61</v>
      </c>
    </row>
    <row r="355" spans="2:34" x14ac:dyDescent="0.4">
      <c r="B355" s="171" t="s">
        <v>850</v>
      </c>
      <c r="D355" s="145" t="s">
        <v>106</v>
      </c>
      <c r="F355" s="145"/>
      <c r="H355" s="145"/>
      <c r="I355" s="109">
        <v>14</v>
      </c>
      <c r="R355" s="171">
        <v>21.9</v>
      </c>
      <c r="AH355" s="109">
        <f t="shared" si="11"/>
        <v>35.9</v>
      </c>
    </row>
    <row r="356" spans="2:34" x14ac:dyDescent="0.4">
      <c r="B356" s="171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171">
        <v>4.5</v>
      </c>
      <c r="AH356" s="109">
        <f t="shared" si="11"/>
        <v>27.2</v>
      </c>
    </row>
    <row r="357" spans="2:34" x14ac:dyDescent="0.4">
      <c r="B357" s="171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171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171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171">
        <v>17</v>
      </c>
      <c r="AH359" s="109">
        <f t="shared" si="11"/>
        <v>37</v>
      </c>
    </row>
    <row r="360" spans="2:34" x14ac:dyDescent="0.4">
      <c r="B360" s="171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171">
        <v>8</v>
      </c>
      <c r="AH360" s="109">
        <f t="shared" si="11"/>
        <v>44</v>
      </c>
    </row>
    <row r="361" spans="2:34" x14ac:dyDescent="0.4">
      <c r="B361" s="171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171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171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171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171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171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171">
        <v>5.5</v>
      </c>
      <c r="AH366" s="109">
        <f t="shared" si="11"/>
        <v>45.4</v>
      </c>
    </row>
    <row r="367" spans="2:34" x14ac:dyDescent="0.4">
      <c r="B367" s="171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115" t="s">
        <v>951</v>
      </c>
      <c r="AH367" s="109">
        <f t="shared" si="11"/>
        <v>65.2</v>
      </c>
    </row>
    <row r="368" spans="2:34" x14ac:dyDescent="0.4">
      <c r="B368" s="171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171">
        <v>20.5</v>
      </c>
      <c r="AF368" s="109">
        <v>12.6</v>
      </c>
      <c r="AH368" s="109">
        <f t="shared" si="11"/>
        <v>55.6</v>
      </c>
    </row>
    <row r="369" spans="1:37" x14ac:dyDescent="0.4">
      <c r="B369" s="171" t="s">
        <v>850</v>
      </c>
      <c r="D369" s="102" t="s">
        <v>120</v>
      </c>
      <c r="G369" s="109">
        <v>40</v>
      </c>
      <c r="I369" s="109">
        <v>14.5</v>
      </c>
      <c r="Q369" s="115" t="s">
        <v>952</v>
      </c>
      <c r="AH369" s="109">
        <f t="shared" si="11"/>
        <v>54.5</v>
      </c>
    </row>
    <row r="370" spans="1:37" x14ac:dyDescent="0.4">
      <c r="B370" s="171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171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171">
        <v>7.5</v>
      </c>
      <c r="AH371" s="109">
        <f t="shared" si="11"/>
        <v>39.9</v>
      </c>
    </row>
    <row r="372" spans="1:37" x14ac:dyDescent="0.4">
      <c r="B372" s="171" t="s">
        <v>846</v>
      </c>
      <c r="D372" s="102" t="s">
        <v>123</v>
      </c>
      <c r="E372" s="109">
        <v>5.7</v>
      </c>
      <c r="G372" s="109">
        <v>43.8</v>
      </c>
      <c r="R372" s="171">
        <v>22</v>
      </c>
      <c r="AH372" s="109">
        <f t="shared" si="11"/>
        <v>71.5</v>
      </c>
    </row>
    <row r="373" spans="1:37" x14ac:dyDescent="0.4">
      <c r="B373" s="171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171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171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171">
        <v>10.5</v>
      </c>
      <c r="AH374" s="109">
        <f t="shared" si="11"/>
        <v>40.700000000000003</v>
      </c>
    </row>
    <row r="375" spans="1:37" x14ac:dyDescent="0.4">
      <c r="B375" s="171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171" t="s">
        <v>850</v>
      </c>
      <c r="D376" s="102" t="s">
        <v>127</v>
      </c>
      <c r="G376" s="109">
        <v>11.5</v>
      </c>
      <c r="R376" s="171">
        <v>12</v>
      </c>
      <c r="AH376" s="109">
        <f t="shared" si="11"/>
        <v>23.5</v>
      </c>
      <c r="AK376" s="171">
        <v>500</v>
      </c>
    </row>
    <row r="377" spans="1:37" x14ac:dyDescent="0.4">
      <c r="B377" s="171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171">
        <v>40</v>
      </c>
      <c r="AA377" s="109">
        <v>10</v>
      </c>
      <c r="AH377" s="109">
        <f t="shared" si="11"/>
        <v>75</v>
      </c>
    </row>
    <row r="378" spans="1:37" x14ac:dyDescent="0.4">
      <c r="B378" s="171" t="s">
        <v>845</v>
      </c>
      <c r="D378" s="147" t="s">
        <v>312</v>
      </c>
      <c r="F378" s="147"/>
      <c r="H378" s="147"/>
      <c r="I378" s="109">
        <v>9.5</v>
      </c>
      <c r="R378" s="171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171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171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171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171" t="s">
        <v>848</v>
      </c>
      <c r="D384" s="102" t="s">
        <v>294</v>
      </c>
      <c r="E384" s="109">
        <v>5.2</v>
      </c>
      <c r="G384" s="109">
        <v>11</v>
      </c>
      <c r="R384" s="171">
        <v>10</v>
      </c>
      <c r="AH384" s="109">
        <f t="shared" si="12"/>
        <v>26.2</v>
      </c>
    </row>
    <row r="385" spans="2:38" x14ac:dyDescent="0.4">
      <c r="B385" s="171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171" t="s">
        <v>850</v>
      </c>
      <c r="D386" s="102" t="s">
        <v>296</v>
      </c>
      <c r="G386" s="109">
        <v>13</v>
      </c>
      <c r="I386" s="109">
        <v>8</v>
      </c>
      <c r="R386" s="171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171">
        <v>1000</v>
      </c>
      <c r="AL386" s="109">
        <v>360.57</v>
      </c>
    </row>
    <row r="387" spans="2:38" x14ac:dyDescent="0.4">
      <c r="B387" s="171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171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171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171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171">
        <v>4.5</v>
      </c>
      <c r="AH390" s="109">
        <f t="shared" si="12"/>
        <v>26.2</v>
      </c>
    </row>
    <row r="391" spans="2:38" x14ac:dyDescent="0.4">
      <c r="B391" s="171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171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171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171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171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171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171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171" t="s">
        <v>859</v>
      </c>
      <c r="D398" s="102" t="s">
        <v>308</v>
      </c>
      <c r="I398" s="109">
        <v>25</v>
      </c>
      <c r="R398" s="171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171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171" t="s">
        <v>850</v>
      </c>
      <c r="D400" s="102" t="s">
        <v>310</v>
      </c>
      <c r="I400" s="109">
        <v>11</v>
      </c>
      <c r="R400" s="171">
        <v>4</v>
      </c>
      <c r="AH400" s="109">
        <f t="shared" si="12"/>
        <v>15</v>
      </c>
    </row>
    <row r="401" spans="1:39" x14ac:dyDescent="0.4">
      <c r="B401" s="171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171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171" t="s">
        <v>846</v>
      </c>
      <c r="D403" s="102" t="s">
        <v>314</v>
      </c>
      <c r="G403" s="109">
        <v>7</v>
      </c>
      <c r="I403" s="109">
        <v>11</v>
      </c>
      <c r="R403" s="171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171">
        <f>655+5200+1100+200</f>
        <v>7155</v>
      </c>
    </row>
    <row r="404" spans="1:39" x14ac:dyDescent="0.4">
      <c r="B404" s="171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171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171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171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171" t="s">
        <v>851</v>
      </c>
      <c r="D408" s="102" t="s">
        <v>319</v>
      </c>
      <c r="G408" s="109">
        <v>7</v>
      </c>
      <c r="I408" s="109">
        <v>11</v>
      </c>
      <c r="R408" s="171">
        <v>11</v>
      </c>
      <c r="S408" s="115" t="s">
        <v>961</v>
      </c>
      <c r="AH408" s="109">
        <f t="shared" si="12"/>
        <v>29</v>
      </c>
    </row>
    <row r="409" spans="1:39" x14ac:dyDescent="0.4">
      <c r="B409" s="171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171">
        <v>9.5</v>
      </c>
      <c r="AH409" s="109">
        <f t="shared" si="12"/>
        <v>40</v>
      </c>
    </row>
    <row r="410" spans="1:39" x14ac:dyDescent="0.4">
      <c r="B410" s="171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171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171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171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171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171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171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171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171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171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171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171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171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171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171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171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171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171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171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171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171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171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171">
        <v>1000</v>
      </c>
    </row>
    <row r="433" spans="1:52" x14ac:dyDescent="0.4">
      <c r="B433" s="171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171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171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171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171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171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171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171">
        <f>2.5+12.25+7.5</f>
        <v>22.25</v>
      </c>
      <c r="S439" s="115" t="s">
        <v>977</v>
      </c>
      <c r="AH439" s="109">
        <f t="shared" si="13"/>
        <v>35.450000000000003</v>
      </c>
    </row>
    <row r="440" spans="1:52" x14ac:dyDescent="0.4">
      <c r="B440" s="171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171">
        <f>9+16</f>
        <v>25</v>
      </c>
      <c r="S440" s="115" t="s">
        <v>978</v>
      </c>
      <c r="AH440" s="109">
        <f t="shared" si="13"/>
        <v>58.1</v>
      </c>
    </row>
    <row r="441" spans="1:52" x14ac:dyDescent="0.4">
      <c r="B441" s="171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171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171">
        <v>15</v>
      </c>
      <c r="AH442" s="109">
        <f t="shared" si="13"/>
        <v>24.7</v>
      </c>
    </row>
    <row r="443" spans="1:52" x14ac:dyDescent="0.4">
      <c r="B443" s="171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171">
        <v>8.1</v>
      </c>
      <c r="AH443" s="109">
        <f t="shared" si="13"/>
        <v>35.1</v>
      </c>
    </row>
    <row r="444" spans="1:52" x14ac:dyDescent="0.4">
      <c r="B444" s="171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171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8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171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171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171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171" t="s">
        <v>847</v>
      </c>
      <c r="C454" s="171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171" t="s">
        <v>848</v>
      </c>
      <c r="C455" s="171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171" t="s">
        <v>849</v>
      </c>
      <c r="C456" s="171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171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171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171" t="s">
        <v>845</v>
      </c>
      <c r="C459" s="171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171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171" t="s">
        <v>847</v>
      </c>
      <c r="C461" s="171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171" t="s">
        <v>848</v>
      </c>
      <c r="D462" s="132" t="s">
        <v>702</v>
      </c>
      <c r="F462" s="132"/>
      <c r="H462" s="132"/>
      <c r="R462" s="171">
        <v>2.8</v>
      </c>
      <c r="AF462" s="109">
        <v>66.8</v>
      </c>
      <c r="AG462" s="115" t="s">
        <v>1063</v>
      </c>
      <c r="AH462" s="109">
        <f t="shared" si="14"/>
        <v>69.599999999999994</v>
      </c>
    </row>
    <row r="463" spans="1:34" x14ac:dyDescent="0.4">
      <c r="B463" s="171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171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171">
        <v>7.5</v>
      </c>
      <c r="AH464" s="109">
        <f t="shared" si="14"/>
        <v>23.5</v>
      </c>
    </row>
    <row r="465" spans="2:38" x14ac:dyDescent="0.4">
      <c r="B465" s="171" t="s">
        <v>851</v>
      </c>
      <c r="C465" s="171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171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171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171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171">
        <v>1000</v>
      </c>
      <c r="AL468" s="109">
        <v>1013</v>
      </c>
    </row>
    <row r="469" spans="2:38" x14ac:dyDescent="0.4">
      <c r="B469" s="171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171" t="s">
        <v>849</v>
      </c>
      <c r="C470" s="171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115" t="s">
        <v>953</v>
      </c>
      <c r="AH470" s="109">
        <f t="shared" si="14"/>
        <v>28.7</v>
      </c>
    </row>
    <row r="471" spans="2:38" x14ac:dyDescent="0.4">
      <c r="B471" s="171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115" t="s">
        <v>954</v>
      </c>
      <c r="AH471" s="109">
        <f t="shared" si="14"/>
        <v>64</v>
      </c>
    </row>
    <row r="472" spans="2:38" x14ac:dyDescent="0.4">
      <c r="B472" s="171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171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171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171" t="s">
        <v>847</v>
      </c>
      <c r="D475" s="132" t="s">
        <v>715</v>
      </c>
      <c r="F475" s="132"/>
      <c r="H475" s="132"/>
      <c r="Y475" s="109"/>
      <c r="AA475" s="171">
        <v>50</v>
      </c>
      <c r="AB475" s="109"/>
      <c r="AC475" s="102"/>
      <c r="AD475" s="171"/>
      <c r="AE475" s="102"/>
      <c r="AG475" s="102"/>
      <c r="AH475" s="109">
        <f t="shared" si="14"/>
        <v>50</v>
      </c>
    </row>
    <row r="476" spans="2:38" x14ac:dyDescent="0.4">
      <c r="B476" s="171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171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171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171"/>
      <c r="AB478" s="109"/>
      <c r="AC478" s="102"/>
      <c r="AD478" s="171"/>
      <c r="AE478" s="102"/>
      <c r="AG478" s="102"/>
      <c r="AH478" s="109">
        <f t="shared" si="14"/>
        <v>66</v>
      </c>
    </row>
    <row r="479" spans="2:38" x14ac:dyDescent="0.4">
      <c r="B479" s="171" t="s">
        <v>851</v>
      </c>
      <c r="C479" s="171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171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171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171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115" t="s">
        <v>897</v>
      </c>
      <c r="R485" s="171">
        <v>11</v>
      </c>
      <c r="S485" s="115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171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171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171">
        <v>500</v>
      </c>
    </row>
    <row r="488" spans="1:44" x14ac:dyDescent="0.4">
      <c r="B488" s="171" t="s">
        <v>850</v>
      </c>
      <c r="D488" s="132" t="s">
        <v>725</v>
      </c>
      <c r="F488" s="132"/>
      <c r="H488" s="132"/>
      <c r="I488" s="109">
        <v>75</v>
      </c>
      <c r="Q488" s="115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171" t="s">
        <v>851</v>
      </c>
      <c r="C489" s="171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171" t="s">
        <v>845</v>
      </c>
      <c r="C490" s="171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171" t="s">
        <v>846</v>
      </c>
      <c r="C491" s="171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171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115" t="s">
        <v>955</v>
      </c>
      <c r="AF492" s="109">
        <v>30</v>
      </c>
      <c r="AG492" s="125" t="s">
        <v>1039</v>
      </c>
      <c r="AH492" s="109">
        <f t="shared" si="15"/>
        <v>100</v>
      </c>
      <c r="AK492" s="171">
        <v>500</v>
      </c>
    </row>
    <row r="493" spans="1:44" x14ac:dyDescent="0.4">
      <c r="B493" s="171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171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171" t="s">
        <v>850</v>
      </c>
      <c r="C495" s="171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171" t="s">
        <v>851</v>
      </c>
      <c r="D496" s="132" t="s">
        <v>733</v>
      </c>
      <c r="F496" s="132"/>
      <c r="H496" s="132"/>
      <c r="Y496" s="171">
        <v>73</v>
      </c>
      <c r="AH496" s="109">
        <f t="shared" si="15"/>
        <v>73</v>
      </c>
    </row>
    <row r="497" spans="2:38" x14ac:dyDescent="0.4">
      <c r="B497" s="171" t="s">
        <v>845</v>
      </c>
      <c r="D497" s="132" t="s">
        <v>734</v>
      </c>
      <c r="F497" s="132"/>
      <c r="H497" s="132"/>
      <c r="I497" s="109">
        <v>55</v>
      </c>
      <c r="Q497" s="115" t="s">
        <v>897</v>
      </c>
      <c r="Y497" s="171">
        <f>13.79+17.85</f>
        <v>31.64</v>
      </c>
      <c r="AH497" s="109">
        <f t="shared" si="15"/>
        <v>86.64</v>
      </c>
      <c r="AK497" s="171">
        <v>500</v>
      </c>
    </row>
    <row r="498" spans="2:38" x14ac:dyDescent="0.4">
      <c r="B498" s="171" t="s">
        <v>846</v>
      </c>
      <c r="D498" s="132" t="s">
        <v>735</v>
      </c>
      <c r="F498" s="132"/>
      <c r="H498" s="132"/>
      <c r="Y498" s="171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171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171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171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171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171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171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171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171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171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171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171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171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171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171" t="s">
        <v>846</v>
      </c>
      <c r="D512" s="132" t="s">
        <v>749</v>
      </c>
      <c r="F512" s="132"/>
      <c r="H512" s="132"/>
      <c r="R512" s="171">
        <v>18</v>
      </c>
      <c r="S512" s="115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171" t="s">
        <v>847</v>
      </c>
      <c r="D516" s="132" t="s">
        <v>750</v>
      </c>
      <c r="F516" s="132"/>
      <c r="H516" s="132"/>
      <c r="I516" s="109">
        <v>51.5</v>
      </c>
      <c r="Q516" s="115" t="s">
        <v>948</v>
      </c>
      <c r="Y516" s="171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171" t="s">
        <v>848</v>
      </c>
      <c r="D517" s="132" t="s">
        <v>751</v>
      </c>
      <c r="F517" s="132"/>
      <c r="H517" s="132"/>
      <c r="I517" s="109">
        <v>43.5</v>
      </c>
      <c r="Q517" s="115" t="s">
        <v>955</v>
      </c>
      <c r="Y517" s="171">
        <v>15.72</v>
      </c>
      <c r="AH517" s="109">
        <f t="shared" si="16"/>
        <v>59.22</v>
      </c>
    </row>
    <row r="518" spans="1:34" x14ac:dyDescent="0.4">
      <c r="B518" s="171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171" t="s">
        <v>850</v>
      </c>
      <c r="D519" s="132" t="s">
        <v>753</v>
      </c>
      <c r="F519" s="132"/>
      <c r="H519" s="132"/>
      <c r="I519" s="109">
        <v>18</v>
      </c>
      <c r="R519" s="171">
        <v>19</v>
      </c>
      <c r="S519" s="115" t="s">
        <v>966</v>
      </c>
      <c r="T519" s="109">
        <v>152</v>
      </c>
      <c r="AH519" s="109">
        <f t="shared" si="16"/>
        <v>189</v>
      </c>
    </row>
    <row r="520" spans="1:34" x14ac:dyDescent="0.4">
      <c r="B520" s="171" t="s">
        <v>851</v>
      </c>
      <c r="C520" s="171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171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171" t="s">
        <v>846</v>
      </c>
      <c r="C522" s="171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171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171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171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115" t="s">
        <v>956</v>
      </c>
      <c r="AH525" s="109">
        <f t="shared" si="16"/>
        <v>64.5</v>
      </c>
    </row>
    <row r="526" spans="1:34" x14ac:dyDescent="0.4">
      <c r="B526" s="171" t="s">
        <v>850</v>
      </c>
      <c r="C526" s="171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171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171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171">
        <v>17.47</v>
      </c>
      <c r="S528" s="115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171" t="s">
        <v>846</v>
      </c>
      <c r="C529" s="171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171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171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171" t="s">
        <v>849</v>
      </c>
      <c r="C532" s="171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171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171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171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171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171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171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171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171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171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171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171">
        <v>19</v>
      </c>
      <c r="S542" s="115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171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171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171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171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171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171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171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171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171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171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171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171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171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171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171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171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171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171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171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171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171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171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171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171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171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171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171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171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171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171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171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171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171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171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171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171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171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171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171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171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171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171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171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171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171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171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171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171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171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171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171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171" t="s">
        <v>848</v>
      </c>
      <c r="D600" s="102" t="s">
        <v>169</v>
      </c>
      <c r="AH600" s="109">
        <f t="shared" si="18"/>
        <v>0</v>
      </c>
    </row>
    <row r="601" spans="2:34" x14ac:dyDescent="0.4">
      <c r="B601" s="171" t="s">
        <v>849</v>
      </c>
      <c r="D601" s="102" t="s">
        <v>170</v>
      </c>
      <c r="AH601" s="109">
        <f t="shared" si="18"/>
        <v>0</v>
      </c>
    </row>
    <row r="602" spans="2:34" x14ac:dyDescent="0.4">
      <c r="B602" s="171" t="s">
        <v>850</v>
      </c>
      <c r="D602" s="102" t="s">
        <v>171</v>
      </c>
      <c r="AH602" s="109">
        <f t="shared" si="18"/>
        <v>0</v>
      </c>
    </row>
    <row r="603" spans="2:34" x14ac:dyDescent="0.4">
      <c r="B603" s="171" t="s">
        <v>851</v>
      </c>
      <c r="D603" s="102" t="s">
        <v>172</v>
      </c>
      <c r="AH603" s="109">
        <f t="shared" si="18"/>
        <v>0</v>
      </c>
    </row>
    <row r="604" spans="2:34" x14ac:dyDescent="0.4">
      <c r="B604" s="171" t="s">
        <v>845</v>
      </c>
      <c r="D604" s="102" t="s">
        <v>173</v>
      </c>
      <c r="AH604" s="109">
        <f t="shared" si="18"/>
        <v>0</v>
      </c>
    </row>
    <row r="605" spans="2:34" x14ac:dyDescent="0.4">
      <c r="B605" s="171" t="s">
        <v>846</v>
      </c>
      <c r="D605" s="102" t="s">
        <v>174</v>
      </c>
      <c r="AH605" s="109">
        <f t="shared" si="18"/>
        <v>0</v>
      </c>
    </row>
    <row r="606" spans="2:34" x14ac:dyDescent="0.4">
      <c r="B606" s="171" t="s">
        <v>847</v>
      </c>
      <c r="D606" s="102" t="s">
        <v>175</v>
      </c>
      <c r="AH606" s="109">
        <f t="shared" si="18"/>
        <v>0</v>
      </c>
    </row>
    <row r="607" spans="2:34" x14ac:dyDescent="0.4">
      <c r="B607" s="171" t="s">
        <v>848</v>
      </c>
      <c r="D607" s="102" t="s">
        <v>176</v>
      </c>
      <c r="AH607" s="109">
        <f t="shared" si="18"/>
        <v>0</v>
      </c>
    </row>
    <row r="608" spans="2:34" x14ac:dyDescent="0.4">
      <c r="B608" s="171" t="s">
        <v>849</v>
      </c>
      <c r="D608" s="102" t="s">
        <v>177</v>
      </c>
      <c r="AH608" s="109">
        <f t="shared" si="18"/>
        <v>0</v>
      </c>
    </row>
    <row r="609" spans="1:52" x14ac:dyDescent="0.4">
      <c r="B609" s="171" t="s">
        <v>850</v>
      </c>
      <c r="D609" s="102" t="s">
        <v>178</v>
      </c>
      <c r="AH609" s="109">
        <f t="shared" si="18"/>
        <v>0</v>
      </c>
    </row>
    <row r="610" spans="1:52" x14ac:dyDescent="0.4">
      <c r="B610" s="171" t="s">
        <v>851</v>
      </c>
      <c r="D610" s="102" t="s">
        <v>179</v>
      </c>
      <c r="AH610" s="109">
        <f t="shared" si="18"/>
        <v>0</v>
      </c>
    </row>
    <row r="611" spans="1:52" x14ac:dyDescent="0.4">
      <c r="B611" s="171" t="s">
        <v>845</v>
      </c>
      <c r="D611" s="102" t="s">
        <v>180</v>
      </c>
      <c r="AH611" s="109">
        <f t="shared" si="18"/>
        <v>0</v>
      </c>
    </row>
    <row r="612" spans="1:52" x14ac:dyDescent="0.4">
      <c r="B612" s="171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171" t="s">
        <v>857</v>
      </c>
      <c r="D619" s="102" t="s">
        <v>791</v>
      </c>
      <c r="M619" s="109">
        <v>24.4</v>
      </c>
      <c r="Y619" s="171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171" t="s">
        <v>858</v>
      </c>
      <c r="D620" s="102" t="s">
        <v>153</v>
      </c>
      <c r="I620" s="109">
        <v>94</v>
      </c>
      <c r="Y620" s="171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171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171" t="s">
        <v>849</v>
      </c>
      <c r="D622" s="102" t="s">
        <v>155</v>
      </c>
      <c r="T622" s="109">
        <v>33.799999999999997</v>
      </c>
      <c r="U622" s="115" t="s">
        <v>992</v>
      </c>
      <c r="AH622" s="109">
        <f t="shared" si="19"/>
        <v>33.799999999999997</v>
      </c>
    </row>
    <row r="623" spans="1:52" x14ac:dyDescent="0.4">
      <c r="B623" s="171" t="s">
        <v>850</v>
      </c>
      <c r="D623" s="102" t="s">
        <v>156</v>
      </c>
      <c r="AH623" s="109">
        <f t="shared" si="19"/>
        <v>0</v>
      </c>
    </row>
    <row r="624" spans="1:52" x14ac:dyDescent="0.4">
      <c r="B624" s="171" t="s">
        <v>851</v>
      </c>
      <c r="D624" s="102" t="s">
        <v>157</v>
      </c>
      <c r="I624" s="109">
        <v>47</v>
      </c>
      <c r="Q624" s="115" t="s">
        <v>948</v>
      </c>
      <c r="Y624" s="171">
        <f>75+14+17</f>
        <v>106</v>
      </c>
      <c r="AH624" s="109">
        <f t="shared" si="19"/>
        <v>153</v>
      </c>
    </row>
    <row r="625" spans="2:50" x14ac:dyDescent="0.4">
      <c r="B625" s="171" t="s">
        <v>845</v>
      </c>
      <c r="C625" s="171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171">
        <v>500</v>
      </c>
    </row>
    <row r="626" spans="2:50" x14ac:dyDescent="0.4">
      <c r="B626" s="171" t="s">
        <v>846</v>
      </c>
      <c r="C626" s="171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171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171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171" t="s">
        <v>848</v>
      </c>
      <c r="C628" s="171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171" t="s">
        <v>849</v>
      </c>
      <c r="C629" s="171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171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171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171" t="s">
        <v>845</v>
      </c>
      <c r="D632" s="102" t="s">
        <v>165</v>
      </c>
      <c r="G632" s="109">
        <v>9</v>
      </c>
      <c r="R632" s="171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171" t="s">
        <v>846</v>
      </c>
      <c r="C633" s="171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171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171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171" t="s">
        <v>849</v>
      </c>
      <c r="C636" s="171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171">
        <v>5500</v>
      </c>
      <c r="AN636" s="126" t="s">
        <v>890</v>
      </c>
      <c r="AO636" s="171"/>
      <c r="AP636" s="126">
        <v>5129</v>
      </c>
      <c r="AX636" s="128">
        <f>75+2.5+31.5</f>
        <v>109</v>
      </c>
    </row>
    <row r="637" spans="2:50" x14ac:dyDescent="0.4">
      <c r="B637" s="171" t="s">
        <v>850</v>
      </c>
      <c r="D637" s="102" t="s">
        <v>170</v>
      </c>
      <c r="G637" s="109">
        <f>12+4</f>
        <v>16</v>
      </c>
      <c r="I637" s="109">
        <v>77.5</v>
      </c>
      <c r="R637" s="171">
        <v>16.5</v>
      </c>
      <c r="AG637" s="125" t="s">
        <v>948</v>
      </c>
      <c r="AH637" s="109">
        <f t="shared" si="19"/>
        <v>110</v>
      </c>
    </row>
    <row r="638" spans="2:50" x14ac:dyDescent="0.4">
      <c r="B638" s="171" t="s">
        <v>851</v>
      </c>
      <c r="D638" s="102" t="s">
        <v>171</v>
      </c>
      <c r="G638" s="109">
        <v>16</v>
      </c>
      <c r="I638" s="109">
        <v>8.5</v>
      </c>
      <c r="R638" s="171">
        <v>31.2</v>
      </c>
      <c r="AG638" s="125" t="s">
        <v>1082</v>
      </c>
      <c r="AH638" s="109">
        <f t="shared" si="19"/>
        <v>55.7</v>
      </c>
    </row>
    <row r="639" spans="2:50" x14ac:dyDescent="0.4">
      <c r="B639" s="171" t="s">
        <v>845</v>
      </c>
      <c r="D639" s="102" t="s">
        <v>172</v>
      </c>
      <c r="G639" s="109">
        <v>7</v>
      </c>
      <c r="I639" s="109">
        <v>88</v>
      </c>
      <c r="R639" s="171">
        <f>3+2.5+2+2.5+2.48</f>
        <v>12.48</v>
      </c>
      <c r="Y639" s="171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171" t="s">
        <v>846</v>
      </c>
      <c r="C640" s="171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171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171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171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171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171" t="s">
        <v>850</v>
      </c>
      <c r="D644" s="102" t="s">
        <v>177</v>
      </c>
      <c r="AH644" s="109">
        <f t="shared" si="19"/>
        <v>0</v>
      </c>
    </row>
    <row r="645" spans="1:34" x14ac:dyDescent="0.4">
      <c r="B645" s="171" t="s">
        <v>851</v>
      </c>
      <c r="D645" s="102" t="s">
        <v>178</v>
      </c>
      <c r="AH645" s="109">
        <f t="shared" si="19"/>
        <v>0</v>
      </c>
    </row>
    <row r="646" spans="1:34" x14ac:dyDescent="0.4">
      <c r="B646" s="171" t="s">
        <v>845</v>
      </c>
      <c r="D646" s="102" t="s">
        <v>179</v>
      </c>
      <c r="AH646" s="109">
        <f t="shared" si="19"/>
        <v>0</v>
      </c>
    </row>
    <row r="647" spans="1:34" x14ac:dyDescent="0.4">
      <c r="B647" s="171" t="s">
        <v>846</v>
      </c>
      <c r="D647" s="102" t="s">
        <v>180</v>
      </c>
      <c r="AH647" s="109">
        <f t="shared" si="19"/>
        <v>0</v>
      </c>
    </row>
    <row r="648" spans="1:34" x14ac:dyDescent="0.4">
      <c r="B648" s="171" t="s">
        <v>847</v>
      </c>
      <c r="D648" s="102" t="s">
        <v>256</v>
      </c>
      <c r="AH648" s="109">
        <f t="shared" si="19"/>
        <v>0</v>
      </c>
    </row>
    <row r="649" spans="1:34" x14ac:dyDescent="0.4">
      <c r="B649" s="171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171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171" t="s">
        <v>850</v>
      </c>
      <c r="D654" s="102" t="s">
        <v>802</v>
      </c>
      <c r="AH654" s="109">
        <f t="shared" si="20"/>
        <v>0</v>
      </c>
    </row>
    <row r="655" spans="1:34" x14ac:dyDescent="0.4">
      <c r="B655" s="171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171" t="s">
        <v>845</v>
      </c>
      <c r="D656" s="102" t="s">
        <v>794</v>
      </c>
      <c r="AH656" s="109">
        <f t="shared" si="20"/>
        <v>0</v>
      </c>
    </row>
    <row r="657" spans="2:50" x14ac:dyDescent="0.4">
      <c r="B657" s="171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171" t="s">
        <v>847</v>
      </c>
      <c r="D658" s="102" t="s">
        <v>796</v>
      </c>
      <c r="AH658" s="109">
        <f t="shared" si="20"/>
        <v>0</v>
      </c>
    </row>
    <row r="659" spans="2:50" x14ac:dyDescent="0.4">
      <c r="B659" s="171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171" t="s">
        <v>849</v>
      </c>
      <c r="D660" s="102" t="s">
        <v>798</v>
      </c>
      <c r="AH660" s="109">
        <f t="shared" si="20"/>
        <v>0</v>
      </c>
    </row>
    <row r="661" spans="2:50" x14ac:dyDescent="0.4">
      <c r="B661" s="171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171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171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171" t="s">
        <v>846</v>
      </c>
      <c r="D664" s="102" t="s">
        <v>260</v>
      </c>
      <c r="AH664" s="109">
        <f t="shared" si="20"/>
        <v>0</v>
      </c>
    </row>
    <row r="665" spans="2:50" x14ac:dyDescent="0.4">
      <c r="B665" s="171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171" t="s">
        <v>848</v>
      </c>
      <c r="D666" s="102" t="s">
        <v>262</v>
      </c>
      <c r="AH666" s="109">
        <f t="shared" si="20"/>
        <v>0</v>
      </c>
    </row>
    <row r="667" spans="2:50" x14ac:dyDescent="0.4">
      <c r="B667" s="171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171" t="s">
        <v>850</v>
      </c>
      <c r="D668" s="102" t="s">
        <v>264</v>
      </c>
      <c r="AH668" s="109">
        <f t="shared" si="20"/>
        <v>0</v>
      </c>
    </row>
    <row r="669" spans="2:50" x14ac:dyDescent="0.4">
      <c r="B669" s="171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171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171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171" t="s">
        <v>847</v>
      </c>
      <c r="D672" s="102" t="s">
        <v>268</v>
      </c>
      <c r="AH672" s="109">
        <f t="shared" si="20"/>
        <v>0</v>
      </c>
    </row>
    <row r="673" spans="1:34" x14ac:dyDescent="0.4">
      <c r="B673" s="171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171" t="s">
        <v>849</v>
      </c>
      <c r="D674" s="102" t="s">
        <v>5</v>
      </c>
      <c r="AH674" s="109">
        <f t="shared" si="20"/>
        <v>0</v>
      </c>
    </row>
    <row r="675" spans="1:34" x14ac:dyDescent="0.4">
      <c r="B675" s="171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171" t="s">
        <v>851</v>
      </c>
      <c r="D676" s="102" t="s">
        <v>7</v>
      </c>
      <c r="AH676" s="109">
        <f t="shared" si="20"/>
        <v>0</v>
      </c>
    </row>
    <row r="677" spans="1:34" x14ac:dyDescent="0.4">
      <c r="B677" s="171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171" t="s">
        <v>846</v>
      </c>
      <c r="D678" s="102" t="s">
        <v>9</v>
      </c>
      <c r="AH678" s="109">
        <f t="shared" si="20"/>
        <v>0</v>
      </c>
    </row>
    <row r="679" spans="1:34" x14ac:dyDescent="0.4">
      <c r="B679" s="171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171" t="s">
        <v>848</v>
      </c>
      <c r="D680" s="102" t="s">
        <v>11</v>
      </c>
      <c r="AH680" s="109">
        <f t="shared" si="20"/>
        <v>0</v>
      </c>
    </row>
    <row r="681" spans="1:34" x14ac:dyDescent="0.4">
      <c r="B681" s="171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171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171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171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171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171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171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171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171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171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171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171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171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171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171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171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171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171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171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171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171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171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171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171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171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171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171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171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171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171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171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171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171" t="s">
        <v>846</v>
      </c>
      <c r="D716" s="124" t="s">
        <v>35</v>
      </c>
      <c r="F716" s="124"/>
      <c r="H716" s="124"/>
      <c r="K716" s="109">
        <v>19.5</v>
      </c>
      <c r="L716" s="115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171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171" t="s">
        <v>848</v>
      </c>
      <c r="D721" s="124" t="s">
        <v>284</v>
      </c>
      <c r="F721" s="124"/>
      <c r="H721" s="124"/>
      <c r="I721" s="109">
        <v>39.799999999999997</v>
      </c>
      <c r="J721" s="115" t="s">
        <v>897</v>
      </c>
      <c r="AH721" s="109">
        <f t="shared" si="22"/>
        <v>39.799999999999997</v>
      </c>
    </row>
    <row r="722" spans="2:45" x14ac:dyDescent="0.4">
      <c r="B722" s="171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171" t="s">
        <v>850</v>
      </c>
      <c r="D723" s="124" t="s">
        <v>39</v>
      </c>
      <c r="F723" s="124"/>
      <c r="H723" s="124"/>
      <c r="I723" s="109">
        <v>49</v>
      </c>
      <c r="J723" s="115" t="s">
        <v>897</v>
      </c>
      <c r="AH723" s="109">
        <f t="shared" si="22"/>
        <v>49</v>
      </c>
    </row>
    <row r="724" spans="2:45" x14ac:dyDescent="0.4">
      <c r="B724" s="171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171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171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171" t="s">
        <v>847</v>
      </c>
      <c r="D727" s="124" t="s">
        <v>43</v>
      </c>
      <c r="F727" s="124"/>
      <c r="H727" s="124"/>
      <c r="Y727" s="171">
        <v>8</v>
      </c>
      <c r="Z727" s="115" t="s">
        <v>1001</v>
      </c>
      <c r="AA727" s="109">
        <v>10</v>
      </c>
      <c r="AH727" s="109">
        <f t="shared" si="22"/>
        <v>18</v>
      </c>
    </row>
    <row r="728" spans="2:45" x14ac:dyDescent="0.4">
      <c r="B728" s="171" t="s">
        <v>848</v>
      </c>
      <c r="D728" s="124" t="s">
        <v>44</v>
      </c>
      <c r="F728" s="124"/>
      <c r="G728" s="109">
        <v>28.5</v>
      </c>
      <c r="H728" s="124" t="s">
        <v>897</v>
      </c>
      <c r="R728" s="171">
        <v>8.5</v>
      </c>
      <c r="AB728" s="171">
        <v>31</v>
      </c>
      <c r="AC728" s="115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171" t="s">
        <v>849</v>
      </c>
      <c r="D729" s="124" t="s">
        <v>45</v>
      </c>
      <c r="F729" s="124"/>
      <c r="H729" s="124"/>
      <c r="Y729" s="171">
        <v>120</v>
      </c>
      <c r="Z729" s="115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171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171" t="s">
        <v>851</v>
      </c>
      <c r="D731" s="124" t="s">
        <v>47</v>
      </c>
      <c r="F731" s="124"/>
      <c r="H731" s="124"/>
      <c r="R731" s="171">
        <v>24</v>
      </c>
      <c r="AH731" s="109">
        <f t="shared" si="22"/>
        <v>24</v>
      </c>
    </row>
    <row r="732" spans="2:45" x14ac:dyDescent="0.4">
      <c r="B732" s="171" t="s">
        <v>845</v>
      </c>
      <c r="D732" s="124" t="s">
        <v>48</v>
      </c>
      <c r="F732" s="124"/>
      <c r="H732" s="124"/>
      <c r="AB732" s="171">
        <v>19.399999999999999</v>
      </c>
      <c r="AC732" s="115" t="s">
        <v>920</v>
      </c>
      <c r="AH732" s="109">
        <f t="shared" si="22"/>
        <v>19.399999999999999</v>
      </c>
    </row>
    <row r="733" spans="2:45" x14ac:dyDescent="0.4">
      <c r="B733" s="171" t="s">
        <v>846</v>
      </c>
      <c r="D733" s="124" t="s">
        <v>49</v>
      </c>
      <c r="F733" s="124"/>
      <c r="H733" s="124"/>
      <c r="AB733" s="171">
        <v>76</v>
      </c>
      <c r="AC733" s="115" t="s">
        <v>919</v>
      </c>
      <c r="AH733" s="109">
        <f t="shared" si="22"/>
        <v>76</v>
      </c>
    </row>
    <row r="734" spans="2:45" x14ac:dyDescent="0.4">
      <c r="B734" s="171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171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171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115" t="s">
        <v>918</v>
      </c>
      <c r="AH736" s="109">
        <f t="shared" si="22"/>
        <v>49</v>
      </c>
      <c r="AS736" s="127">
        <v>39</v>
      </c>
    </row>
    <row r="737" spans="1:50" x14ac:dyDescent="0.4">
      <c r="B737" s="171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171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171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171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171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171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171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171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171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171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171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171" t="s">
        <v>847</v>
      </c>
      <c r="D748" s="124" t="s">
        <v>64</v>
      </c>
      <c r="F748" s="124"/>
      <c r="H748" s="124"/>
      <c r="Y748" s="171">
        <v>65.5</v>
      </c>
      <c r="Z748" s="115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171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115" t="s">
        <v>897</v>
      </c>
      <c r="Y749" s="171">
        <f>1.5+3</f>
        <v>4.5</v>
      </c>
      <c r="Z749" s="115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171" t="s">
        <v>849</v>
      </c>
      <c r="D750" s="124" t="s">
        <v>66</v>
      </c>
      <c r="F750" s="124"/>
      <c r="G750" s="109">
        <v>41</v>
      </c>
      <c r="H750" s="124" t="s">
        <v>904</v>
      </c>
      <c r="Y750" s="171">
        <f>2+3+6</f>
        <v>11</v>
      </c>
      <c r="Z750" s="115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171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115" t="s">
        <v>917</v>
      </c>
      <c r="K754" s="109">
        <v>70</v>
      </c>
      <c r="L754" s="115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115" t="s">
        <v>917</v>
      </c>
      <c r="R754" s="171">
        <v>0</v>
      </c>
      <c r="S754" s="115" t="s">
        <v>917</v>
      </c>
      <c r="T754" s="109">
        <v>0</v>
      </c>
      <c r="U754" s="115" t="s">
        <v>917</v>
      </c>
      <c r="V754" s="171">
        <v>0</v>
      </c>
      <c r="W754" s="115" t="s">
        <v>917</v>
      </c>
      <c r="X754" s="106">
        <v>0</v>
      </c>
      <c r="Y754" s="171">
        <v>0</v>
      </c>
      <c r="Z754" s="115" t="s">
        <v>917</v>
      </c>
      <c r="AA754" s="109">
        <v>10</v>
      </c>
      <c r="AB754" s="171">
        <v>0</v>
      </c>
      <c r="AC754" s="115" t="s">
        <v>917</v>
      </c>
      <c r="AD754" s="109">
        <v>0</v>
      </c>
      <c r="AE754" s="115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171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115" t="s">
        <v>917</v>
      </c>
      <c r="K755" s="109">
        <v>0</v>
      </c>
      <c r="L755" s="115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115" t="s">
        <v>917</v>
      </c>
      <c r="R755" s="171">
        <v>0</v>
      </c>
      <c r="S755" s="115" t="s">
        <v>917</v>
      </c>
      <c r="T755" s="109">
        <v>0</v>
      </c>
      <c r="U755" s="115" t="s">
        <v>917</v>
      </c>
      <c r="V755" s="171">
        <v>0</v>
      </c>
      <c r="W755" s="115" t="s">
        <v>917</v>
      </c>
      <c r="X755" s="106">
        <v>0</v>
      </c>
      <c r="Y755" s="171">
        <f>101.5+106.5</f>
        <v>208</v>
      </c>
      <c r="Z755" s="115" t="s">
        <v>1002</v>
      </c>
      <c r="AA755" s="109">
        <v>0</v>
      </c>
      <c r="AB755" s="171">
        <v>0</v>
      </c>
      <c r="AC755" s="115" t="s">
        <v>917</v>
      </c>
      <c r="AD755" s="109">
        <v>0</v>
      </c>
      <c r="AE755" s="115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171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115" t="s">
        <v>917</v>
      </c>
      <c r="K756" s="109">
        <v>0</v>
      </c>
      <c r="L756" s="115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115" t="s">
        <v>917</v>
      </c>
      <c r="R756" s="171">
        <v>0</v>
      </c>
      <c r="S756" s="115" t="s">
        <v>917</v>
      </c>
      <c r="T756" s="109">
        <v>32.5</v>
      </c>
      <c r="U756" s="115" t="s">
        <v>917</v>
      </c>
      <c r="V756" s="171">
        <v>0</v>
      </c>
      <c r="W756" s="115" t="s">
        <v>917</v>
      </c>
      <c r="X756" s="106">
        <v>0</v>
      </c>
      <c r="Y756" s="171">
        <v>0</v>
      </c>
      <c r="Z756" s="115" t="s">
        <v>917</v>
      </c>
      <c r="AA756" s="109">
        <v>0</v>
      </c>
      <c r="AB756" s="171">
        <v>0</v>
      </c>
      <c r="AC756" s="115" t="s">
        <v>917</v>
      </c>
      <c r="AD756" s="109">
        <v>273.8</v>
      </c>
      <c r="AE756" s="115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171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115" t="s">
        <v>897</v>
      </c>
      <c r="K757" s="109">
        <v>0</v>
      </c>
      <c r="L757" s="115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115" t="s">
        <v>917</v>
      </c>
      <c r="R757" s="171">
        <v>0</v>
      </c>
      <c r="S757" s="115" t="s">
        <v>917</v>
      </c>
      <c r="T757" s="109">
        <v>0</v>
      </c>
      <c r="U757" s="115" t="s">
        <v>917</v>
      </c>
      <c r="V757" s="171">
        <v>0</v>
      </c>
      <c r="W757" s="115" t="s">
        <v>917</v>
      </c>
      <c r="X757" s="106">
        <v>0</v>
      </c>
      <c r="Y757" s="171">
        <f>2+34.69</f>
        <v>36.69</v>
      </c>
      <c r="Z757" s="115" t="s">
        <v>900</v>
      </c>
      <c r="AA757" s="109">
        <v>10</v>
      </c>
      <c r="AB757" s="171">
        <v>0</v>
      </c>
      <c r="AC757" s="115" t="s">
        <v>917</v>
      </c>
      <c r="AD757" s="109">
        <v>0</v>
      </c>
      <c r="AE757" s="115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171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115" t="s">
        <v>917</v>
      </c>
      <c r="K758" s="109">
        <v>43</v>
      </c>
      <c r="L758" s="115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115" t="s">
        <v>917</v>
      </c>
      <c r="R758" s="171">
        <v>0</v>
      </c>
      <c r="S758" s="115" t="s">
        <v>917</v>
      </c>
      <c r="T758" s="109">
        <v>0</v>
      </c>
      <c r="U758" s="115" t="s">
        <v>917</v>
      </c>
      <c r="V758" s="171">
        <v>0</v>
      </c>
      <c r="W758" s="115" t="s">
        <v>917</v>
      </c>
      <c r="X758" s="106">
        <v>0</v>
      </c>
      <c r="Y758" s="171">
        <f>2+16.72</f>
        <v>18.72</v>
      </c>
      <c r="Z758" s="115" t="s">
        <v>900</v>
      </c>
      <c r="AA758" s="109">
        <v>0</v>
      </c>
      <c r="AB758" s="171">
        <v>0</v>
      </c>
      <c r="AC758" s="115" t="s">
        <v>917</v>
      </c>
      <c r="AD758" s="109">
        <v>0</v>
      </c>
      <c r="AE758" s="115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171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115" t="s">
        <v>917</v>
      </c>
      <c r="K759" s="109">
        <v>0</v>
      </c>
      <c r="L759" s="115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115" t="s">
        <v>917</v>
      </c>
      <c r="R759" s="171">
        <v>0</v>
      </c>
      <c r="S759" s="115" t="s">
        <v>917</v>
      </c>
      <c r="T759" s="109">
        <v>0</v>
      </c>
      <c r="U759" s="115" t="s">
        <v>917</v>
      </c>
      <c r="V759" s="171">
        <v>0</v>
      </c>
      <c r="W759" s="115" t="s">
        <v>917</v>
      </c>
      <c r="X759" s="106">
        <v>0</v>
      </c>
      <c r="Y759" s="171">
        <v>0</v>
      </c>
      <c r="Z759" s="115" t="s">
        <v>917</v>
      </c>
      <c r="AA759" s="109">
        <v>0</v>
      </c>
      <c r="AB759" s="171">
        <v>0</v>
      </c>
      <c r="AC759" s="115" t="s">
        <v>917</v>
      </c>
      <c r="AD759" s="109">
        <v>0</v>
      </c>
      <c r="AE759" s="115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171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115" t="s">
        <v>897</v>
      </c>
      <c r="K760" s="109">
        <v>0</v>
      </c>
      <c r="L760" s="115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115" t="s">
        <v>917</v>
      </c>
      <c r="R760" s="171">
        <v>0</v>
      </c>
      <c r="S760" s="115" t="s">
        <v>917</v>
      </c>
      <c r="T760" s="109">
        <v>0</v>
      </c>
      <c r="U760" s="115" t="s">
        <v>917</v>
      </c>
      <c r="V760" s="171">
        <v>0</v>
      </c>
      <c r="W760" s="115" t="s">
        <v>917</v>
      </c>
      <c r="X760" s="106">
        <v>0</v>
      </c>
      <c r="Y760" s="171">
        <v>0</v>
      </c>
      <c r="Z760" s="115" t="s">
        <v>917</v>
      </c>
      <c r="AA760" s="109">
        <v>20</v>
      </c>
      <c r="AB760" s="171">
        <v>0</v>
      </c>
      <c r="AC760" s="115" t="s">
        <v>917</v>
      </c>
      <c r="AD760" s="109">
        <v>0</v>
      </c>
      <c r="AE760" s="115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171" t="s">
        <v>850</v>
      </c>
      <c r="C761" s="171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115" t="s">
        <v>1096</v>
      </c>
      <c r="K761" s="109">
        <v>11</v>
      </c>
      <c r="L761" s="115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115" t="s">
        <v>917</v>
      </c>
      <c r="R761" s="171">
        <v>0</v>
      </c>
      <c r="S761" s="115" t="s">
        <v>917</v>
      </c>
      <c r="T761" s="109">
        <v>8.4</v>
      </c>
      <c r="U761" s="115" t="s">
        <v>1109</v>
      </c>
      <c r="V761" s="171">
        <v>0</v>
      </c>
      <c r="W761" s="115" t="s">
        <v>917</v>
      </c>
      <c r="X761" s="106">
        <v>0</v>
      </c>
      <c r="Y761" s="171">
        <v>2</v>
      </c>
      <c r="Z761" s="115" t="s">
        <v>896</v>
      </c>
      <c r="AA761" s="109">
        <v>20</v>
      </c>
      <c r="AB761" s="171">
        <v>0</v>
      </c>
      <c r="AC761" s="115" t="s">
        <v>917</v>
      </c>
      <c r="AD761" s="109">
        <v>0</v>
      </c>
      <c r="AE761" s="115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171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115" t="s">
        <v>917</v>
      </c>
      <c r="K762" s="109">
        <v>9.9</v>
      </c>
      <c r="L762" s="115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115" t="s">
        <v>917</v>
      </c>
      <c r="R762" s="171">
        <f>2.5+2.98</f>
        <v>5.48</v>
      </c>
      <c r="S762" s="115" t="s">
        <v>980</v>
      </c>
      <c r="T762" s="109">
        <v>17</v>
      </c>
      <c r="U762" s="115" t="s">
        <v>1109</v>
      </c>
      <c r="V762" s="171">
        <v>0</v>
      </c>
      <c r="W762" s="115" t="s">
        <v>917</v>
      </c>
      <c r="X762" s="106">
        <v>0</v>
      </c>
      <c r="Y762" s="171">
        <v>0</v>
      </c>
      <c r="Z762" s="115" t="s">
        <v>917</v>
      </c>
      <c r="AA762" s="109">
        <v>0</v>
      </c>
      <c r="AB762" s="171">
        <v>0</v>
      </c>
      <c r="AC762" s="115" t="s">
        <v>917</v>
      </c>
      <c r="AD762" s="109">
        <v>0</v>
      </c>
      <c r="AE762" s="115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171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115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115" t="s">
        <v>917</v>
      </c>
      <c r="R763" s="171">
        <v>0</v>
      </c>
      <c r="S763" s="115" t="s">
        <v>917</v>
      </c>
      <c r="T763" s="109">
        <f>5.5+7.5</f>
        <v>13</v>
      </c>
      <c r="U763" s="115" t="s">
        <v>1109</v>
      </c>
      <c r="V763" s="171">
        <v>0</v>
      </c>
      <c r="W763" s="115" t="s">
        <v>917</v>
      </c>
      <c r="X763" s="106">
        <v>0</v>
      </c>
      <c r="Y763" s="171">
        <v>0</v>
      </c>
      <c r="Z763" s="115" t="s">
        <v>917</v>
      </c>
      <c r="AA763" s="109">
        <v>0</v>
      </c>
      <c r="AB763" s="171">
        <v>52</v>
      </c>
      <c r="AC763" s="115" t="s">
        <v>1007</v>
      </c>
      <c r="AD763" s="109">
        <v>0</v>
      </c>
      <c r="AE763" s="115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171" t="s">
        <v>846</v>
      </c>
      <c r="C764" s="171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115" t="s">
        <v>1096</v>
      </c>
      <c r="K764" s="109">
        <v>0</v>
      </c>
      <c r="L764" s="115" t="s">
        <v>917</v>
      </c>
      <c r="M764" s="109">
        <v>0</v>
      </c>
      <c r="N764" s="106">
        <v>0</v>
      </c>
      <c r="O764" s="106">
        <v>0</v>
      </c>
      <c r="P764" s="171">
        <v>50</v>
      </c>
      <c r="Q764" s="115" t="s">
        <v>917</v>
      </c>
      <c r="R764" s="171">
        <v>0</v>
      </c>
      <c r="S764" s="115" t="s">
        <v>917</v>
      </c>
      <c r="T764" s="109">
        <v>5</v>
      </c>
      <c r="U764" s="115" t="s">
        <v>1109</v>
      </c>
      <c r="V764" s="171">
        <v>0</v>
      </c>
      <c r="W764" s="115" t="s">
        <v>917</v>
      </c>
      <c r="X764" s="106">
        <v>0</v>
      </c>
      <c r="Y764" s="171">
        <v>0</v>
      </c>
      <c r="Z764" s="115" t="s">
        <v>917</v>
      </c>
      <c r="AA764" s="109">
        <v>0</v>
      </c>
      <c r="AB764" s="171">
        <v>0</v>
      </c>
      <c r="AC764" s="115" t="s">
        <v>917</v>
      </c>
      <c r="AD764" s="109">
        <v>0</v>
      </c>
      <c r="AE764" s="115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171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115" t="s">
        <v>1099</v>
      </c>
      <c r="K765" s="109">
        <v>14.9</v>
      </c>
      <c r="L765" s="115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115" t="s">
        <v>917</v>
      </c>
      <c r="R765" s="171">
        <v>0</v>
      </c>
      <c r="S765" s="115" t="s">
        <v>917</v>
      </c>
      <c r="T765" s="109">
        <v>0</v>
      </c>
      <c r="U765" s="115" t="s">
        <v>917</v>
      </c>
      <c r="V765" s="171">
        <v>0</v>
      </c>
      <c r="W765" s="115" t="s">
        <v>917</v>
      </c>
      <c r="X765" s="106">
        <v>0</v>
      </c>
      <c r="Y765" s="171">
        <v>0</v>
      </c>
      <c r="Z765" s="115" t="s">
        <v>917</v>
      </c>
      <c r="AA765" s="109">
        <v>0</v>
      </c>
      <c r="AB765" s="171">
        <v>0</v>
      </c>
      <c r="AC765" s="115" t="s">
        <v>917</v>
      </c>
      <c r="AD765" s="109">
        <v>0</v>
      </c>
      <c r="AE765" s="115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171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115" t="s">
        <v>917</v>
      </c>
      <c r="K766" s="109">
        <v>0</v>
      </c>
      <c r="L766" s="115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115" t="s">
        <v>917</v>
      </c>
      <c r="R766" s="171">
        <v>0</v>
      </c>
      <c r="S766" s="115" t="s">
        <v>917</v>
      </c>
      <c r="T766" s="109">
        <v>3.5</v>
      </c>
      <c r="U766" s="115" t="s">
        <v>993</v>
      </c>
      <c r="V766" s="171">
        <v>0</v>
      </c>
      <c r="W766" s="115" t="s">
        <v>917</v>
      </c>
      <c r="X766" s="106">
        <v>0</v>
      </c>
      <c r="Y766" s="171">
        <v>2</v>
      </c>
      <c r="Z766" s="115" t="s">
        <v>917</v>
      </c>
      <c r="AA766" s="109">
        <v>0</v>
      </c>
      <c r="AB766" s="171">
        <v>0</v>
      </c>
      <c r="AC766" s="115" t="s">
        <v>917</v>
      </c>
      <c r="AD766" s="109">
        <v>0</v>
      </c>
      <c r="AE766" s="115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171" t="s">
        <v>849</v>
      </c>
      <c r="C767" s="171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115" t="s">
        <v>1112</v>
      </c>
      <c r="K767" s="109">
        <v>0</v>
      </c>
      <c r="L767" s="115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115" t="s">
        <v>917</v>
      </c>
      <c r="R767" s="171">
        <f>2.48+12+7.3</f>
        <v>21.78</v>
      </c>
      <c r="S767" s="115" t="s">
        <v>981</v>
      </c>
      <c r="T767" s="109">
        <v>0</v>
      </c>
      <c r="U767" s="115" t="s">
        <v>917</v>
      </c>
      <c r="V767" s="171">
        <v>0</v>
      </c>
      <c r="W767" s="115" t="s">
        <v>917</v>
      </c>
      <c r="X767" s="106">
        <v>0</v>
      </c>
      <c r="Y767" s="171">
        <v>2</v>
      </c>
      <c r="Z767" s="115" t="s">
        <v>917</v>
      </c>
      <c r="AA767" s="109">
        <v>20</v>
      </c>
      <c r="AB767" s="171">
        <v>0</v>
      </c>
      <c r="AC767" s="115" t="s">
        <v>917</v>
      </c>
      <c r="AD767" s="109">
        <v>19.899999999999999</v>
      </c>
      <c r="AE767" s="115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171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115" t="s">
        <v>934</v>
      </c>
      <c r="K768" s="109">
        <v>0</v>
      </c>
      <c r="L768" s="115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115" t="s">
        <v>917</v>
      </c>
      <c r="R768" s="171">
        <v>3.98</v>
      </c>
      <c r="S768" s="115" t="s">
        <v>982</v>
      </c>
      <c r="T768" s="109">
        <v>0</v>
      </c>
      <c r="U768" s="115" t="s">
        <v>917</v>
      </c>
      <c r="V768" s="171">
        <v>0</v>
      </c>
      <c r="W768" s="115" t="s">
        <v>917</v>
      </c>
      <c r="X768" s="106">
        <v>0</v>
      </c>
      <c r="Y768" s="171">
        <f>2+2</f>
        <v>4</v>
      </c>
      <c r="Z768" s="115" t="s">
        <v>917</v>
      </c>
      <c r="AA768" s="109">
        <v>0</v>
      </c>
      <c r="AB768" s="171">
        <v>0</v>
      </c>
      <c r="AC768" s="115" t="s">
        <v>917</v>
      </c>
      <c r="AD768" s="109">
        <v>0</v>
      </c>
      <c r="AE768" s="115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171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115" t="s">
        <v>917</v>
      </c>
      <c r="K769" s="109">
        <v>0</v>
      </c>
      <c r="L769" s="115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115" t="s">
        <v>917</v>
      </c>
      <c r="R769" s="171">
        <f>2.98+6+5.5+2.5</f>
        <v>16.98</v>
      </c>
      <c r="S769" s="115" t="s">
        <v>983</v>
      </c>
      <c r="T769" s="109">
        <v>0</v>
      </c>
      <c r="U769" s="115" t="s">
        <v>917</v>
      </c>
      <c r="V769" s="171">
        <v>0</v>
      </c>
      <c r="W769" s="115" t="s">
        <v>917</v>
      </c>
      <c r="X769" s="106">
        <v>0</v>
      </c>
      <c r="Y769" s="171">
        <v>0</v>
      </c>
      <c r="Z769" s="115" t="s">
        <v>917</v>
      </c>
      <c r="AA769" s="109">
        <v>0</v>
      </c>
      <c r="AB769" s="171">
        <v>0</v>
      </c>
      <c r="AC769" s="115" t="s">
        <v>917</v>
      </c>
      <c r="AD769" s="109">
        <v>0</v>
      </c>
      <c r="AE769" s="115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171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115" t="s">
        <v>917</v>
      </c>
      <c r="K770" s="109">
        <v>0</v>
      </c>
      <c r="L770" s="115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115" t="s">
        <v>917</v>
      </c>
      <c r="R770" s="171">
        <v>3.98</v>
      </c>
      <c r="S770" s="115" t="s">
        <v>984</v>
      </c>
      <c r="T770" s="109">
        <v>0</v>
      </c>
      <c r="U770" s="115" t="s">
        <v>917</v>
      </c>
      <c r="V770" s="171">
        <v>0</v>
      </c>
      <c r="W770" s="115" t="s">
        <v>917</v>
      </c>
      <c r="X770" s="106">
        <v>0</v>
      </c>
      <c r="Y770" s="171">
        <v>0</v>
      </c>
      <c r="Z770" s="115" t="s">
        <v>917</v>
      </c>
      <c r="AA770" s="109">
        <v>0</v>
      </c>
      <c r="AB770" s="171">
        <v>0</v>
      </c>
      <c r="AC770" s="115" t="s">
        <v>917</v>
      </c>
      <c r="AD770" s="109">
        <v>79</v>
      </c>
      <c r="AE770" s="115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171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115" t="s">
        <v>917</v>
      </c>
      <c r="K771" s="109">
        <v>22</v>
      </c>
      <c r="L771" s="115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115" t="s">
        <v>917</v>
      </c>
      <c r="R771" s="171">
        <f>2.48+5</f>
        <v>7.48</v>
      </c>
      <c r="S771" s="115" t="s">
        <v>985</v>
      </c>
      <c r="T771" s="109">
        <v>0</v>
      </c>
      <c r="U771" s="115" t="s">
        <v>917</v>
      </c>
      <c r="V771" s="171">
        <v>0</v>
      </c>
      <c r="W771" s="115" t="s">
        <v>917</v>
      </c>
      <c r="X771" s="106">
        <v>0</v>
      </c>
      <c r="Y771" s="171">
        <v>0</v>
      </c>
      <c r="Z771" s="115" t="s">
        <v>917</v>
      </c>
      <c r="AA771" s="109">
        <v>0</v>
      </c>
      <c r="AB771" s="171">
        <v>0</v>
      </c>
      <c r="AC771" s="115" t="s">
        <v>917</v>
      </c>
      <c r="AD771" s="109">
        <v>0</v>
      </c>
      <c r="AE771" s="115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171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115" t="s">
        <v>929</v>
      </c>
      <c r="K772" s="109">
        <v>0</v>
      </c>
      <c r="L772" s="115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115" t="s">
        <v>917</v>
      </c>
      <c r="R772" s="171">
        <v>0</v>
      </c>
      <c r="S772" s="115" t="s">
        <v>917</v>
      </c>
      <c r="T772" s="109">
        <v>12</v>
      </c>
      <c r="U772" s="115" t="s">
        <v>994</v>
      </c>
      <c r="V772" s="171">
        <v>0</v>
      </c>
      <c r="W772" s="115" t="s">
        <v>917</v>
      </c>
      <c r="X772" s="106">
        <v>0</v>
      </c>
      <c r="Y772" s="171">
        <v>0</v>
      </c>
      <c r="Z772" s="115" t="s">
        <v>917</v>
      </c>
      <c r="AA772" s="109">
        <v>0</v>
      </c>
      <c r="AB772" s="171">
        <v>0</v>
      </c>
      <c r="AC772" s="115" t="s">
        <v>917</v>
      </c>
      <c r="AD772" s="109">
        <f>16.9+39.8</f>
        <v>56.699999999999996</v>
      </c>
      <c r="AE772" s="115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171" t="s">
        <v>848</v>
      </c>
      <c r="C773" s="171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115" t="s">
        <v>1099</v>
      </c>
      <c r="K773" s="109">
        <v>11</v>
      </c>
      <c r="L773" s="115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115" t="s">
        <v>917</v>
      </c>
      <c r="R773" s="171">
        <v>2.48</v>
      </c>
      <c r="S773" s="115" t="s">
        <v>893</v>
      </c>
      <c r="T773" s="109">
        <v>0</v>
      </c>
      <c r="U773" s="115" t="s">
        <v>917</v>
      </c>
      <c r="V773" s="171">
        <v>35</v>
      </c>
      <c r="W773" s="115" t="s">
        <v>998</v>
      </c>
      <c r="X773" s="106">
        <v>0</v>
      </c>
      <c r="Y773" s="171">
        <v>0</v>
      </c>
      <c r="Z773" s="115" t="s">
        <v>917</v>
      </c>
      <c r="AA773" s="109">
        <v>10</v>
      </c>
      <c r="AB773" s="171">
        <v>0</v>
      </c>
      <c r="AC773" s="115" t="s">
        <v>917</v>
      </c>
      <c r="AD773" s="109">
        <v>0</v>
      </c>
      <c r="AE773" s="115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171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115" t="s">
        <v>917</v>
      </c>
      <c r="K774" s="109">
        <v>0</v>
      </c>
      <c r="L774" s="115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115" t="s">
        <v>917</v>
      </c>
      <c r="R774" s="171">
        <v>0</v>
      </c>
      <c r="S774" s="115" t="s">
        <v>917</v>
      </c>
      <c r="T774" s="109">
        <v>6.4</v>
      </c>
      <c r="U774" s="115" t="s">
        <v>995</v>
      </c>
      <c r="V774" s="171">
        <v>0</v>
      </c>
      <c r="W774" s="115" t="s">
        <v>917</v>
      </c>
      <c r="X774" s="106">
        <v>0</v>
      </c>
      <c r="Y774" s="171">
        <f>2+126</f>
        <v>128</v>
      </c>
      <c r="Z774" s="115" t="s">
        <v>1003</v>
      </c>
      <c r="AA774" s="109">
        <v>0</v>
      </c>
      <c r="AB774" s="171">
        <v>0</v>
      </c>
      <c r="AC774" s="115" t="s">
        <v>917</v>
      </c>
      <c r="AD774" s="109">
        <v>0</v>
      </c>
      <c r="AE774" s="115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171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115" t="s">
        <v>926</v>
      </c>
      <c r="K775" s="109">
        <v>0</v>
      </c>
      <c r="L775" s="115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115" t="s">
        <v>917</v>
      </c>
      <c r="R775" s="171">
        <v>0</v>
      </c>
      <c r="S775" s="115" t="s">
        <v>917</v>
      </c>
      <c r="T775" s="109">
        <f>25.3+10</f>
        <v>35.299999999999997</v>
      </c>
      <c r="U775" s="115" t="s">
        <v>996</v>
      </c>
      <c r="V775" s="171">
        <v>0</v>
      </c>
      <c r="W775" s="115" t="s">
        <v>917</v>
      </c>
      <c r="X775" s="106">
        <v>0</v>
      </c>
      <c r="Y775" s="171">
        <v>126</v>
      </c>
      <c r="Z775" s="115" t="s">
        <v>1004</v>
      </c>
      <c r="AA775" s="109">
        <v>0</v>
      </c>
      <c r="AB775" s="171">
        <v>0</v>
      </c>
      <c r="AC775" s="115" t="s">
        <v>917</v>
      </c>
      <c r="AD775" s="109">
        <v>0</v>
      </c>
      <c r="AE775" s="115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171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115" t="s">
        <v>935</v>
      </c>
      <c r="K776" s="109">
        <v>0</v>
      </c>
      <c r="L776" s="115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115" t="s">
        <v>917</v>
      </c>
      <c r="R776" s="171">
        <v>0</v>
      </c>
      <c r="S776" s="115" t="s">
        <v>917</v>
      </c>
      <c r="T776" s="109">
        <v>0</v>
      </c>
      <c r="U776" s="115" t="s">
        <v>917</v>
      </c>
      <c r="V776" s="171">
        <v>45</v>
      </c>
      <c r="W776" s="115" t="s">
        <v>999</v>
      </c>
      <c r="X776" s="106">
        <v>0</v>
      </c>
      <c r="Y776" s="171">
        <v>0</v>
      </c>
      <c r="Z776" s="115" t="s">
        <v>917</v>
      </c>
      <c r="AA776" s="109">
        <v>10</v>
      </c>
      <c r="AB776" s="171">
        <v>0</v>
      </c>
      <c r="AC776" s="115" t="s">
        <v>917</v>
      </c>
      <c r="AD776" s="109">
        <v>21.8</v>
      </c>
      <c r="AE776" s="115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171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115" t="s">
        <v>917</v>
      </c>
      <c r="K777" s="109">
        <v>0</v>
      </c>
      <c r="L777" s="115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115" t="s">
        <v>917</v>
      </c>
      <c r="R777" s="171">
        <v>2.4900000000000002</v>
      </c>
      <c r="S777" s="115" t="s">
        <v>986</v>
      </c>
      <c r="T777" s="109">
        <v>0</v>
      </c>
      <c r="U777" s="115" t="s">
        <v>917</v>
      </c>
      <c r="V777" s="171">
        <v>0</v>
      </c>
      <c r="W777" s="115" t="s">
        <v>917</v>
      </c>
      <c r="X777" s="106">
        <v>0</v>
      </c>
      <c r="Y777" s="171">
        <v>0</v>
      </c>
      <c r="Z777" s="115" t="s">
        <v>917</v>
      </c>
      <c r="AA777" s="109">
        <v>0</v>
      </c>
      <c r="AB777" s="171">
        <v>0</v>
      </c>
      <c r="AC777" s="115" t="s">
        <v>917</v>
      </c>
      <c r="AD777" s="109">
        <v>0</v>
      </c>
      <c r="AE777" s="115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171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115" t="s">
        <v>929</v>
      </c>
      <c r="K778" s="109">
        <v>0</v>
      </c>
      <c r="L778" s="115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115" t="s">
        <v>917</v>
      </c>
      <c r="R778" s="171">
        <v>2.99</v>
      </c>
      <c r="S778" s="115" t="s">
        <v>987</v>
      </c>
      <c r="T778" s="109">
        <v>0</v>
      </c>
      <c r="U778" s="115" t="s">
        <v>917</v>
      </c>
      <c r="V778" s="171">
        <v>0</v>
      </c>
      <c r="W778" s="115" t="s">
        <v>917</v>
      </c>
      <c r="X778" s="106">
        <v>0</v>
      </c>
      <c r="Y778" s="171">
        <v>0</v>
      </c>
      <c r="Z778" s="115" t="s">
        <v>917</v>
      </c>
      <c r="AA778" s="109">
        <v>0</v>
      </c>
      <c r="AB778" s="171">
        <v>0</v>
      </c>
      <c r="AC778" s="115" t="s">
        <v>917</v>
      </c>
      <c r="AD778" s="109">
        <v>0</v>
      </c>
      <c r="AE778" s="115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171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115" t="s">
        <v>936</v>
      </c>
      <c r="K779" s="109">
        <v>0</v>
      </c>
      <c r="L779" s="115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115" t="s">
        <v>917</v>
      </c>
      <c r="R779" s="171">
        <v>0</v>
      </c>
      <c r="S779" s="115" t="s">
        <v>917</v>
      </c>
      <c r="T779" s="109">
        <v>0</v>
      </c>
      <c r="U779" s="115" t="s">
        <v>917</v>
      </c>
      <c r="V779" s="171">
        <v>0</v>
      </c>
      <c r="W779" s="115" t="s">
        <v>917</v>
      </c>
      <c r="X779" s="106">
        <v>0</v>
      </c>
      <c r="Y779" s="171">
        <v>0</v>
      </c>
      <c r="Z779" s="115" t="s">
        <v>917</v>
      </c>
      <c r="AA779" s="109">
        <v>0</v>
      </c>
      <c r="AB779" s="171">
        <v>0</v>
      </c>
      <c r="AC779" s="115" t="s">
        <v>917</v>
      </c>
      <c r="AD779" s="109">
        <v>0</v>
      </c>
      <c r="AE779" s="115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171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115" t="s">
        <v>937</v>
      </c>
      <c r="K780" s="109">
        <v>0</v>
      </c>
      <c r="L780" s="115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115" t="s">
        <v>917</v>
      </c>
      <c r="R780" s="171">
        <v>4.99</v>
      </c>
      <c r="S780" s="115" t="s">
        <v>988</v>
      </c>
      <c r="T780" s="109">
        <v>0</v>
      </c>
      <c r="U780" s="115" t="s">
        <v>917</v>
      </c>
      <c r="V780" s="171">
        <v>0</v>
      </c>
      <c r="W780" s="115" t="s">
        <v>917</v>
      </c>
      <c r="X780" s="106">
        <v>0</v>
      </c>
      <c r="Y780" s="171">
        <v>0</v>
      </c>
      <c r="Z780" s="115" t="s">
        <v>917</v>
      </c>
      <c r="AA780" s="109">
        <v>10</v>
      </c>
      <c r="AB780" s="171">
        <v>0</v>
      </c>
      <c r="AC780" s="115" t="s">
        <v>917</v>
      </c>
      <c r="AD780" s="109">
        <v>0</v>
      </c>
      <c r="AE780" s="115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171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115" t="s">
        <v>917</v>
      </c>
      <c r="K781" s="109">
        <v>0</v>
      </c>
      <c r="L781" s="115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115" t="s">
        <v>917</v>
      </c>
      <c r="R781" s="171">
        <v>2.4900000000000002</v>
      </c>
      <c r="S781" s="115" t="s">
        <v>893</v>
      </c>
      <c r="T781" s="109">
        <v>0</v>
      </c>
      <c r="U781" s="115" t="s">
        <v>917</v>
      </c>
      <c r="V781" s="171">
        <v>0</v>
      </c>
      <c r="W781" s="115" t="s">
        <v>917</v>
      </c>
      <c r="X781" s="106">
        <v>0</v>
      </c>
      <c r="Y781" s="171">
        <v>0</v>
      </c>
      <c r="Z781" s="115" t="s">
        <v>917</v>
      </c>
      <c r="AA781" s="109">
        <v>0</v>
      </c>
      <c r="AB781" s="171">
        <v>0</v>
      </c>
      <c r="AC781" s="115" t="s">
        <v>917</v>
      </c>
      <c r="AD781" s="109">
        <v>0</v>
      </c>
      <c r="AE781" s="115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171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115" t="s">
        <v>929</v>
      </c>
      <c r="K782" s="109">
        <v>0</v>
      </c>
      <c r="L782" s="115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115" t="s">
        <v>917</v>
      </c>
      <c r="R782" s="171">
        <f>2.49+5+2.5</f>
        <v>9.99</v>
      </c>
      <c r="S782" s="115" t="s">
        <v>989</v>
      </c>
      <c r="T782" s="109">
        <v>0</v>
      </c>
      <c r="U782" s="115" t="s">
        <v>917</v>
      </c>
      <c r="V782" s="171">
        <v>0</v>
      </c>
      <c r="W782" s="115" t="s">
        <v>917</v>
      </c>
      <c r="X782" s="106">
        <v>0</v>
      </c>
      <c r="Y782" s="171">
        <v>0</v>
      </c>
      <c r="Z782" s="115" t="s">
        <v>917</v>
      </c>
      <c r="AA782" s="109">
        <v>0</v>
      </c>
      <c r="AB782" s="171">
        <v>0</v>
      </c>
      <c r="AC782" s="115" t="s">
        <v>917</v>
      </c>
      <c r="AD782" s="109">
        <v>85</v>
      </c>
      <c r="AE782" s="115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171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115" t="s">
        <v>917</v>
      </c>
      <c r="K783" s="109">
        <v>15</v>
      </c>
      <c r="L783" s="115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115" t="s">
        <v>917</v>
      </c>
      <c r="R783" s="171">
        <v>2.99</v>
      </c>
      <c r="S783" s="115" t="s">
        <v>990</v>
      </c>
      <c r="T783" s="109">
        <v>0</v>
      </c>
      <c r="U783" s="115" t="s">
        <v>917</v>
      </c>
      <c r="V783" s="171">
        <v>0</v>
      </c>
      <c r="W783" s="115" t="s">
        <v>917</v>
      </c>
      <c r="X783" s="106">
        <v>0</v>
      </c>
      <c r="Y783" s="171">
        <v>0</v>
      </c>
      <c r="Z783" s="115" t="s">
        <v>917</v>
      </c>
      <c r="AA783" s="109">
        <v>10</v>
      </c>
      <c r="AB783" s="171">
        <v>0</v>
      </c>
      <c r="AC783" s="115" t="s">
        <v>917</v>
      </c>
      <c r="AD783" s="109">
        <v>0</v>
      </c>
      <c r="AE783" s="115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171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115" t="s">
        <v>928</v>
      </c>
      <c r="T787" s="109">
        <f>29.4+26.2</f>
        <v>55.599999999999994</v>
      </c>
      <c r="U787" s="115" t="s">
        <v>994</v>
      </c>
      <c r="AA787" s="109">
        <v>20</v>
      </c>
      <c r="AF787" s="171">
        <v>6.66</v>
      </c>
      <c r="AG787" s="102" t="s">
        <v>1087</v>
      </c>
      <c r="AH787" s="169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171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69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171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115" t="s">
        <v>1105</v>
      </c>
      <c r="R789" s="171">
        <v>4.99</v>
      </c>
      <c r="S789" s="115" t="s">
        <v>1104</v>
      </c>
      <c r="Y789" s="171">
        <f>39.5+3</f>
        <v>42.5</v>
      </c>
      <c r="Z789" s="115" t="s">
        <v>1005</v>
      </c>
      <c r="AB789" s="171">
        <v>98</v>
      </c>
      <c r="AC789" s="115" t="s">
        <v>1008</v>
      </c>
      <c r="AH789" s="169">
        <f t="shared" si="28"/>
        <v>178.19</v>
      </c>
      <c r="AR789" s="126">
        <f t="shared" si="24"/>
        <v>0</v>
      </c>
      <c r="AV789" s="127">
        <f t="shared" si="25"/>
        <v>0</v>
      </c>
      <c r="BB789" s="171">
        <f>6257.9+11641+4080.2</f>
        <v>21979.100000000002</v>
      </c>
    </row>
    <row r="790" spans="1:54" x14ac:dyDescent="0.4">
      <c r="B790" s="171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115" t="s">
        <v>1096</v>
      </c>
      <c r="R790" s="171">
        <v>3.99</v>
      </c>
      <c r="S790" s="115" t="s">
        <v>1103</v>
      </c>
      <c r="AH790" s="169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171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115" t="s">
        <v>1101</v>
      </c>
      <c r="R791" s="171">
        <f>2+2</f>
        <v>4</v>
      </c>
      <c r="S791" s="115" t="s">
        <v>1102</v>
      </c>
      <c r="Y791" s="171">
        <f>39.5+3+4+15.62</f>
        <v>62.12</v>
      </c>
      <c r="Z791" s="115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69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171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115" t="s">
        <v>1099</v>
      </c>
      <c r="K792" s="109">
        <v>11</v>
      </c>
      <c r="L792" s="115" t="s">
        <v>1098</v>
      </c>
      <c r="R792" s="171">
        <v>2.4900000000000002</v>
      </c>
      <c r="S792" s="115" t="s">
        <v>1097</v>
      </c>
      <c r="AD792" s="109">
        <v>72.900000000000006</v>
      </c>
      <c r="AE792" s="115" t="s">
        <v>1100</v>
      </c>
      <c r="AH792" s="169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171" t="s">
        <v>851</v>
      </c>
      <c r="C793" s="171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115" t="s">
        <v>1099</v>
      </c>
      <c r="R793" s="171">
        <v>1.99</v>
      </c>
      <c r="S793" s="115" t="s">
        <v>1102</v>
      </c>
      <c r="AF793" s="109">
        <f>140+40</f>
        <v>180</v>
      </c>
      <c r="AG793" s="125" t="s">
        <v>1119</v>
      </c>
      <c r="AH793" s="169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171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115" t="s">
        <v>1117</v>
      </c>
      <c r="K794" s="109">
        <v>12.9</v>
      </c>
      <c r="L794" s="115" t="s">
        <v>1118</v>
      </c>
      <c r="R794" s="171">
        <v>2.4900000000000002</v>
      </c>
      <c r="S794" s="115" t="s">
        <v>1114</v>
      </c>
      <c r="Y794" s="171">
        <f>18.03+15.35</f>
        <v>33.380000000000003</v>
      </c>
      <c r="Z794" s="115" t="s">
        <v>1115</v>
      </c>
      <c r="AA794" s="109">
        <v>20</v>
      </c>
      <c r="AF794" s="109">
        <f>6.9+39.9</f>
        <v>46.8</v>
      </c>
      <c r="AG794" s="125" t="s">
        <v>1116</v>
      </c>
      <c r="AH794" s="169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171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171">
        <v>3</v>
      </c>
      <c r="S795" s="115" t="s">
        <v>1121</v>
      </c>
      <c r="Y795" s="171">
        <f>3+3</f>
        <v>6</v>
      </c>
      <c r="Z795" s="115" t="s">
        <v>1122</v>
      </c>
      <c r="AF795" s="109">
        <v>15</v>
      </c>
      <c r="AG795" s="125" t="s">
        <v>1113</v>
      </c>
      <c r="AH795" s="169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171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115" t="s">
        <v>1099</v>
      </c>
      <c r="R796" s="171">
        <v>2.4900000000000002</v>
      </c>
      <c r="S796" s="115" t="s">
        <v>1124</v>
      </c>
      <c r="AF796" s="109">
        <f>0.48+0.51+357+23.9+167+8.9</f>
        <v>557.79</v>
      </c>
      <c r="AG796" s="125" t="s">
        <v>1125</v>
      </c>
      <c r="AH796" s="169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171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115" t="s">
        <v>1129</v>
      </c>
      <c r="T797" s="109">
        <v>22.6</v>
      </c>
      <c r="U797" s="115" t="s">
        <v>1126</v>
      </c>
      <c r="AF797" s="109">
        <f>103+114+12.5</f>
        <v>229.5</v>
      </c>
      <c r="AG797" s="125" t="s">
        <v>1130</v>
      </c>
      <c r="AH797" s="169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171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115" t="s">
        <v>1096</v>
      </c>
      <c r="T798" s="109">
        <f>2.99+4.5</f>
        <v>7.49</v>
      </c>
      <c r="U798" s="115" t="s">
        <v>1131</v>
      </c>
      <c r="AF798" s="109">
        <v>98</v>
      </c>
      <c r="AG798" s="125" t="s">
        <v>1127</v>
      </c>
      <c r="AH798" s="169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171" t="s">
        <v>850</v>
      </c>
      <c r="C799" s="171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115" t="s">
        <v>1138</v>
      </c>
      <c r="Y799" s="171">
        <f>1.5+2</f>
        <v>3.5</v>
      </c>
      <c r="Z799" s="115" t="s">
        <v>1122</v>
      </c>
      <c r="AF799" s="109">
        <f>0.65+0.5+7.5</f>
        <v>8.65</v>
      </c>
      <c r="AG799" s="125" t="s">
        <v>1128</v>
      </c>
      <c r="AH799" s="169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171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115" t="s">
        <v>1099</v>
      </c>
      <c r="AH800" s="169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171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115" t="s">
        <v>1099</v>
      </c>
      <c r="R801" s="171">
        <v>4.99</v>
      </c>
      <c r="S801" s="115" t="s">
        <v>1104</v>
      </c>
      <c r="AF801" s="109">
        <v>15.8</v>
      </c>
      <c r="AG801" s="125" t="s">
        <v>1133</v>
      </c>
      <c r="AH801" s="169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171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115" t="s">
        <v>1106</v>
      </c>
      <c r="AF802" s="109">
        <f>55</f>
        <v>55</v>
      </c>
      <c r="AG802" s="125" t="s">
        <v>1134</v>
      </c>
      <c r="AH802" s="169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171" t="s">
        <v>847</v>
      </c>
      <c r="D803" s="124" t="s">
        <v>115</v>
      </c>
      <c r="F803" s="124"/>
      <c r="H803" s="124"/>
      <c r="R803" s="171">
        <v>2.4900000000000002</v>
      </c>
      <c r="S803" s="115" t="s">
        <v>1114</v>
      </c>
      <c r="AD803" s="109">
        <v>133</v>
      </c>
      <c r="AE803" s="115" t="s">
        <v>1135</v>
      </c>
      <c r="AF803" s="109">
        <f>0.42+0.37+25</f>
        <v>25.79</v>
      </c>
      <c r="AG803" s="125" t="s">
        <v>1141</v>
      </c>
      <c r="AH803" s="169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171" t="s">
        <v>848</v>
      </c>
      <c r="D804" s="124" t="s">
        <v>116</v>
      </c>
      <c r="E804" s="109">
        <v>5.6</v>
      </c>
      <c r="F804" s="124" t="s">
        <v>1110</v>
      </c>
      <c r="H804" s="124"/>
      <c r="AH804" s="169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171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115" t="s">
        <v>1139</v>
      </c>
      <c r="K805" s="109">
        <v>13.5</v>
      </c>
      <c r="L805" s="115" t="s">
        <v>1140</v>
      </c>
      <c r="R805" s="171">
        <v>20</v>
      </c>
      <c r="S805" s="115" t="s">
        <v>1136</v>
      </c>
      <c r="AA805" s="109">
        <v>10</v>
      </c>
      <c r="AH805" s="169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171" t="s">
        <v>850</v>
      </c>
      <c r="C806" s="171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115" t="s">
        <v>1096</v>
      </c>
      <c r="R806" s="171">
        <v>2.4900000000000002</v>
      </c>
      <c r="S806" s="115" t="s">
        <v>1137</v>
      </c>
      <c r="AH806" s="169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171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115" t="s">
        <v>1148</v>
      </c>
      <c r="R807" s="171">
        <v>4.99</v>
      </c>
      <c r="S807" s="115" t="s">
        <v>1142</v>
      </c>
      <c r="AD807" s="109">
        <v>19.899999999999999</v>
      </c>
      <c r="AE807" s="115" t="s">
        <v>1143</v>
      </c>
      <c r="AH807" s="169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171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115" t="s">
        <v>1148</v>
      </c>
      <c r="R808" s="171">
        <v>3.99</v>
      </c>
      <c r="AD808" s="109">
        <v>280</v>
      </c>
      <c r="AE808" s="115" t="s">
        <v>1147</v>
      </c>
      <c r="AF808" s="109">
        <f>0.43+0.43</f>
        <v>0.86</v>
      </c>
      <c r="AG808" s="125" t="s">
        <v>1144</v>
      </c>
      <c r="AH808" s="169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171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115" t="s">
        <v>1148</v>
      </c>
      <c r="K809" s="109">
        <v>13</v>
      </c>
      <c r="L809" s="115" t="s">
        <v>1146</v>
      </c>
      <c r="R809" s="171">
        <f>5.5+4.99</f>
        <v>10.49</v>
      </c>
      <c r="S809" s="115" t="s">
        <v>1166</v>
      </c>
      <c r="AA809" s="109">
        <v>19.96</v>
      </c>
      <c r="AH809" s="169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171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115" t="s">
        <v>1110</v>
      </c>
      <c r="R810" s="171">
        <v>2.4900000000000002</v>
      </c>
      <c r="S810" s="115" t="s">
        <v>1124</v>
      </c>
      <c r="AD810" s="109">
        <v>19.899999999999999</v>
      </c>
      <c r="AE810" s="115" t="s">
        <v>1116</v>
      </c>
      <c r="AF810" s="109">
        <v>1800</v>
      </c>
      <c r="AG810" s="125" t="s">
        <v>1145</v>
      </c>
      <c r="AH810" s="169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171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115" t="s">
        <v>1168</v>
      </c>
      <c r="T811" s="109">
        <v>14.5</v>
      </c>
      <c r="U811" s="115" t="s">
        <v>1159</v>
      </c>
      <c r="AH811" s="169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171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115" t="s">
        <v>1159</v>
      </c>
      <c r="Y812" s="171">
        <f>18.33+13.74</f>
        <v>32.07</v>
      </c>
      <c r="Z812" s="115" t="s">
        <v>1115</v>
      </c>
      <c r="AD812" s="109">
        <v>29.9</v>
      </c>
      <c r="AE812" s="115" t="s">
        <v>1161</v>
      </c>
      <c r="AH812" s="169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171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115" t="s">
        <v>1099</v>
      </c>
      <c r="AF813" s="109">
        <f>0.48+0.57</f>
        <v>1.0499999999999998</v>
      </c>
      <c r="AG813" s="125" t="s">
        <v>1144</v>
      </c>
      <c r="AH813" s="169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171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69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171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115" t="s">
        <v>1165</v>
      </c>
      <c r="R815" s="171">
        <f>5.5+2.49</f>
        <v>7.99</v>
      </c>
      <c r="S815" s="115" t="s">
        <v>1167</v>
      </c>
      <c r="T815" s="109">
        <v>20.5</v>
      </c>
      <c r="U815" s="115" t="s">
        <v>1159</v>
      </c>
      <c r="AH815" s="169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171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115" t="s">
        <v>1099</v>
      </c>
      <c r="AF816" s="109">
        <v>12.6</v>
      </c>
      <c r="AG816" s="125" t="s">
        <v>1163</v>
      </c>
      <c r="AH816" s="169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171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115" t="s">
        <v>1110</v>
      </c>
      <c r="R817" s="171">
        <v>3.99</v>
      </c>
      <c r="S817" s="115" t="s">
        <v>1103</v>
      </c>
      <c r="AF817" s="109">
        <v>30</v>
      </c>
      <c r="AG817" s="125" t="s">
        <v>1144</v>
      </c>
      <c r="AH817" s="169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0">
        <f>SUM(AH787:AH816)</f>
        <v>5398.5199999999995</v>
      </c>
    </row>
    <row r="819" spans="1:45" x14ac:dyDescent="0.4">
      <c r="AH819" s="169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171" t="s">
        <v>859</v>
      </c>
      <c r="D821" s="124" t="s">
        <v>1149</v>
      </c>
      <c r="R821" s="171">
        <v>2.4900000000000002</v>
      </c>
      <c r="S821" s="115" t="s">
        <v>1124</v>
      </c>
      <c r="AA821" s="109">
        <v>20</v>
      </c>
      <c r="AD821" s="109">
        <v>79.900000000000006</v>
      </c>
      <c r="AE821" s="115" t="s">
        <v>1116</v>
      </c>
      <c r="AH821" s="109">
        <f>E821+G821+I821+K821+M821+P821+R821+T821+V821+Y821+AA821+AB821+AD821+AF821</f>
        <v>102.39000000000001</v>
      </c>
      <c r="AS821" s="127">
        <v>79.900000000000006</v>
      </c>
    </row>
    <row r="822" spans="1:45" x14ac:dyDescent="0.4">
      <c r="B822" s="171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115" t="s">
        <v>1158</v>
      </c>
      <c r="T822" s="109">
        <v>36.299999999999997</v>
      </c>
      <c r="U822" s="115" t="s">
        <v>1159</v>
      </c>
      <c r="AF822" s="109">
        <v>15</v>
      </c>
      <c r="AG822" s="125" t="s">
        <v>1113</v>
      </c>
      <c r="AH822" s="109">
        <f t="shared" ref="AH822:AH839" si="29">E822+G822+I822+K822+M822+P822+R822+T822+V822+Y822+AA822+AB822+AD822+AF822</f>
        <v>89.8</v>
      </c>
    </row>
    <row r="823" spans="1:45" x14ac:dyDescent="0.4">
      <c r="B823" s="171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  <c r="AH823" s="109">
        <f t="shared" si="29"/>
        <v>63</v>
      </c>
    </row>
    <row r="824" spans="1:45" x14ac:dyDescent="0.4">
      <c r="B824" s="171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115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  <c r="AH824" s="109">
        <f t="shared" si="29"/>
        <v>182.38</v>
      </c>
    </row>
    <row r="825" spans="1:45" x14ac:dyDescent="0.4">
      <c r="B825" s="171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  <c r="AH825" s="109">
        <f>E825+G825+I825+K825+M825+P825+R825+T825+V825+Y825+AA825+AB825+AD825+AF825</f>
        <v>19</v>
      </c>
    </row>
    <row r="826" spans="1:45" x14ac:dyDescent="0.4">
      <c r="B826" s="171" t="s">
        <v>846</v>
      </c>
      <c r="D826" s="124" t="s">
        <v>1154</v>
      </c>
      <c r="G826" s="109">
        <v>10</v>
      </c>
      <c r="H826" s="102" t="s">
        <v>1099</v>
      </c>
      <c r="I826" s="109">
        <v>10</v>
      </c>
      <c r="J826" s="115" t="s">
        <v>1110</v>
      </c>
      <c r="AA826" s="109">
        <v>10</v>
      </c>
      <c r="AF826" s="109">
        <v>274.89999999999998</v>
      </c>
      <c r="AG826" s="125" t="s">
        <v>1174</v>
      </c>
      <c r="AH826" s="109">
        <f t="shared" si="29"/>
        <v>304.89999999999998</v>
      </c>
    </row>
    <row r="827" spans="1:45" x14ac:dyDescent="0.4">
      <c r="B827" s="171" t="s">
        <v>847</v>
      </c>
      <c r="D827" s="124" t="s">
        <v>1155</v>
      </c>
      <c r="E827" s="109">
        <v>6.5</v>
      </c>
      <c r="F827" s="102" t="s">
        <v>1096</v>
      </c>
      <c r="G827" s="109">
        <f>12+7</f>
        <v>19</v>
      </c>
      <c r="H827" s="102" t="s">
        <v>1096</v>
      </c>
      <c r="I827" s="109">
        <v>15</v>
      </c>
      <c r="J827" s="115" t="s">
        <v>1099</v>
      </c>
      <c r="AD827" s="109">
        <v>25.8</v>
      </c>
      <c r="AE827" s="115" t="s">
        <v>1173</v>
      </c>
      <c r="AH827" s="109">
        <f t="shared" si="29"/>
        <v>66.3</v>
      </c>
      <c r="AI827" s="110">
        <v>150</v>
      </c>
      <c r="AJ827" s="110" t="s">
        <v>1123</v>
      </c>
    </row>
    <row r="828" spans="1:45" x14ac:dyDescent="0.4">
      <c r="B828" s="171" t="s">
        <v>848</v>
      </c>
      <c r="D828" s="124" t="s">
        <v>1156</v>
      </c>
      <c r="E828" s="109">
        <v>6.5</v>
      </c>
      <c r="F828" s="102" t="s">
        <v>1096</v>
      </c>
      <c r="G828" s="109">
        <v>3</v>
      </c>
      <c r="H828" s="102" t="s">
        <v>1106</v>
      </c>
      <c r="V828" s="171">
        <v>29.9</v>
      </c>
      <c r="W828" s="115" t="s">
        <v>1172</v>
      </c>
      <c r="AH828" s="109">
        <f t="shared" si="29"/>
        <v>39.4</v>
      </c>
    </row>
    <row r="829" spans="1:45" x14ac:dyDescent="0.4">
      <c r="B829" s="171" t="s">
        <v>849</v>
      </c>
      <c r="D829" s="124" t="s">
        <v>1157</v>
      </c>
      <c r="E829" s="109">
        <v>6.5</v>
      </c>
      <c r="F829" s="102" t="s">
        <v>1096</v>
      </c>
      <c r="G829" s="109">
        <v>12</v>
      </c>
      <c r="H829" s="102" t="s">
        <v>1099</v>
      </c>
      <c r="I829" s="109">
        <v>5.5</v>
      </c>
      <c r="J829" s="115" t="s">
        <v>1099</v>
      </c>
      <c r="AD829" s="109">
        <v>88.8</v>
      </c>
      <c r="AE829" s="115" t="s">
        <v>1135</v>
      </c>
      <c r="AH829" s="109">
        <f t="shared" si="29"/>
        <v>112.8</v>
      </c>
    </row>
    <row r="830" spans="1:45" x14ac:dyDescent="0.4">
      <c r="B830" s="171" t="s">
        <v>850</v>
      </c>
      <c r="D830" s="124" t="s">
        <v>301</v>
      </c>
      <c r="E830" s="109">
        <v>5</v>
      </c>
      <c r="F830" s="102" t="s">
        <v>1096</v>
      </c>
      <c r="G830" s="109">
        <v>8</v>
      </c>
      <c r="H830" s="102" t="s">
        <v>1110</v>
      </c>
      <c r="I830" s="109">
        <v>19</v>
      </c>
      <c r="J830" s="115" t="s">
        <v>1181</v>
      </c>
      <c r="AA830" s="109">
        <v>10</v>
      </c>
      <c r="AH830" s="109">
        <f t="shared" si="29"/>
        <v>42</v>
      </c>
      <c r="AO830" s="126">
        <v>1704.35</v>
      </c>
    </row>
    <row r="831" spans="1:45" x14ac:dyDescent="0.4">
      <c r="B831" s="171" t="s">
        <v>851</v>
      </c>
      <c r="D831" s="124" t="s">
        <v>302</v>
      </c>
      <c r="AH831" s="109">
        <f t="shared" si="29"/>
        <v>0</v>
      </c>
    </row>
    <row r="832" spans="1:45" x14ac:dyDescent="0.4">
      <c r="B832" s="171" t="s">
        <v>845</v>
      </c>
      <c r="D832" s="124" t="s">
        <v>303</v>
      </c>
      <c r="E832" s="109">
        <v>5.8</v>
      </c>
      <c r="F832" s="102" t="s">
        <v>1110</v>
      </c>
      <c r="G832" s="109">
        <v>7</v>
      </c>
      <c r="H832" s="102" t="s">
        <v>1120</v>
      </c>
      <c r="I832" s="109">
        <f>6.4+18.5</f>
        <v>24.9</v>
      </c>
      <c r="J832" s="115" t="s">
        <v>1180</v>
      </c>
      <c r="T832" s="109">
        <v>6</v>
      </c>
      <c r="U832" s="115" t="s">
        <v>1159</v>
      </c>
      <c r="AH832" s="109">
        <f t="shared" si="29"/>
        <v>43.7</v>
      </c>
      <c r="AI832" s="110">
        <v>180</v>
      </c>
      <c r="AJ832" s="110" t="s">
        <v>1182</v>
      </c>
    </row>
    <row r="833" spans="2:42" x14ac:dyDescent="0.4">
      <c r="B833" s="171" t="s">
        <v>846</v>
      </c>
      <c r="D833" s="124" t="s">
        <v>304</v>
      </c>
      <c r="E833" s="109">
        <v>5</v>
      </c>
      <c r="F833" s="102" t="s">
        <v>1096</v>
      </c>
      <c r="G833" s="109">
        <v>11</v>
      </c>
      <c r="H833" s="102" t="s">
        <v>1099</v>
      </c>
      <c r="I833" s="109">
        <f>20+4</f>
        <v>24</v>
      </c>
      <c r="J833" s="115" t="s">
        <v>1177</v>
      </c>
      <c r="K833" s="109">
        <v>12.9</v>
      </c>
      <c r="L833" s="115" t="s">
        <v>1118</v>
      </c>
      <c r="R833" s="171">
        <v>5.99</v>
      </c>
      <c r="S833" s="115" t="s">
        <v>1179</v>
      </c>
      <c r="AD833" s="109">
        <f>28.8*2</f>
        <v>57.6</v>
      </c>
      <c r="AE833" s="115" t="s">
        <v>1178</v>
      </c>
      <c r="AH833" s="109">
        <f t="shared" si="29"/>
        <v>116.49000000000001</v>
      </c>
    </row>
    <row r="834" spans="2:42" x14ac:dyDescent="0.4">
      <c r="B834" s="171" t="s">
        <v>847</v>
      </c>
      <c r="D834" s="124" t="s">
        <v>305</v>
      </c>
      <c r="E834" s="109">
        <v>5</v>
      </c>
      <c r="F834" s="102" t="s">
        <v>1096</v>
      </c>
      <c r="G834" s="109">
        <v>8</v>
      </c>
      <c r="H834" s="102" t="s">
        <v>1099</v>
      </c>
      <c r="I834" s="109">
        <v>8</v>
      </c>
      <c r="J834" s="115" t="s">
        <v>1110</v>
      </c>
      <c r="R834" s="171">
        <v>3.99</v>
      </c>
      <c r="S834" s="115" t="s">
        <v>1176</v>
      </c>
      <c r="T834" s="109">
        <v>22</v>
      </c>
      <c r="U834" s="115" t="s">
        <v>1159</v>
      </c>
      <c r="AA834" s="109">
        <v>10</v>
      </c>
      <c r="AD834" s="109">
        <v>108</v>
      </c>
      <c r="AE834" s="115" t="s">
        <v>1175</v>
      </c>
      <c r="AH834" s="109">
        <f t="shared" si="29"/>
        <v>164.99</v>
      </c>
    </row>
    <row r="835" spans="2:42" x14ac:dyDescent="0.4">
      <c r="B835" s="171" t="s">
        <v>848</v>
      </c>
      <c r="D835" s="124" t="s">
        <v>306</v>
      </c>
      <c r="G835" s="109">
        <v>9</v>
      </c>
      <c r="H835" s="102" t="s">
        <v>1096</v>
      </c>
      <c r="I835" s="109">
        <v>266</v>
      </c>
      <c r="J835" s="115" t="s">
        <v>1186</v>
      </c>
      <c r="T835" s="109">
        <v>5</v>
      </c>
      <c r="U835" s="115" t="s">
        <v>1159</v>
      </c>
      <c r="Y835" s="171">
        <f>2+2+4+4</f>
        <v>12</v>
      </c>
      <c r="AH835" s="109">
        <f t="shared" si="29"/>
        <v>292</v>
      </c>
      <c r="AI835" s="110">
        <v>150</v>
      </c>
      <c r="AJ835" s="110" t="s">
        <v>1123</v>
      </c>
    </row>
    <row r="836" spans="2:42" x14ac:dyDescent="0.4">
      <c r="B836" s="171" t="s">
        <v>849</v>
      </c>
      <c r="D836" s="124" t="s">
        <v>307</v>
      </c>
      <c r="G836" s="109">
        <v>8</v>
      </c>
      <c r="H836" s="102" t="s">
        <v>1110</v>
      </c>
      <c r="I836" s="109">
        <v>11</v>
      </c>
      <c r="J836" s="115" t="s">
        <v>1110</v>
      </c>
      <c r="R836" s="171">
        <v>4.49</v>
      </c>
      <c r="S836" s="115" t="s">
        <v>816</v>
      </c>
      <c r="AH836" s="109">
        <f t="shared" si="29"/>
        <v>23.490000000000002</v>
      </c>
    </row>
    <row r="837" spans="2:42" x14ac:dyDescent="0.4">
      <c r="B837" s="171" t="s">
        <v>850</v>
      </c>
      <c r="D837" s="124" t="s">
        <v>308</v>
      </c>
      <c r="E837" s="109">
        <v>5</v>
      </c>
      <c r="F837" s="102" t="s">
        <v>1096</v>
      </c>
      <c r="G837" s="109">
        <v>11</v>
      </c>
      <c r="H837" s="102" t="s">
        <v>1099</v>
      </c>
      <c r="I837" s="109">
        <f>30+6</f>
        <v>36</v>
      </c>
      <c r="J837" s="115" t="s">
        <v>1184</v>
      </c>
      <c r="AA837" s="109">
        <f>10+10</f>
        <v>20</v>
      </c>
      <c r="AH837" s="109">
        <f t="shared" si="29"/>
        <v>72</v>
      </c>
    </row>
    <row r="838" spans="2:42" x14ac:dyDescent="0.4">
      <c r="B838" s="171" t="s">
        <v>851</v>
      </c>
      <c r="D838" s="124" t="s">
        <v>309</v>
      </c>
      <c r="G838" s="109">
        <v>9.1999999999999993</v>
      </c>
      <c r="H838" s="102" t="s">
        <v>1106</v>
      </c>
      <c r="I838" s="109">
        <v>6.2</v>
      </c>
      <c r="J838" s="115" t="s">
        <v>1106</v>
      </c>
      <c r="R838" s="171">
        <v>2.99</v>
      </c>
      <c r="S838" s="115" t="s">
        <v>1183</v>
      </c>
      <c r="AF838" s="109">
        <v>199</v>
      </c>
      <c r="AG838" s="125" t="s">
        <v>1185</v>
      </c>
      <c r="AH838" s="109">
        <f t="shared" si="29"/>
        <v>217.39</v>
      </c>
      <c r="AP838" s="126">
        <f>1000+1426.1</f>
        <v>2426.1</v>
      </c>
    </row>
    <row r="839" spans="2:42" x14ac:dyDescent="0.4">
      <c r="B839" s="171" t="s">
        <v>845</v>
      </c>
      <c r="D839" s="124" t="s">
        <v>310</v>
      </c>
      <c r="G839" s="109">
        <v>6</v>
      </c>
      <c r="H839" s="102" t="s">
        <v>1110</v>
      </c>
      <c r="AH839" s="109">
        <f t="shared" si="29"/>
        <v>6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2" t="s">
        <v>191</v>
      </c>
      <c r="L16" s="192"/>
      <c r="M16" s="192"/>
      <c r="N16" s="192" t="s">
        <v>194</v>
      </c>
      <c r="O16" s="192"/>
      <c r="P16" s="192"/>
    </row>
    <row r="17" spans="10:17" x14ac:dyDescent="0.15">
      <c r="J17" s="192" t="s">
        <v>190</v>
      </c>
      <c r="K17" s="192" t="s">
        <v>187</v>
      </c>
      <c r="L17" s="192" t="s">
        <v>188</v>
      </c>
      <c r="M17" s="192" t="s">
        <v>189</v>
      </c>
      <c r="N17" s="192" t="s">
        <v>192</v>
      </c>
      <c r="O17" s="192" t="s">
        <v>193</v>
      </c>
      <c r="P17" s="192" t="s">
        <v>195</v>
      </c>
    </row>
    <row r="18" spans="10:17" x14ac:dyDescent="0.15">
      <c r="J18" s="192"/>
      <c r="K18" s="192"/>
      <c r="L18" s="192"/>
      <c r="M18" s="192"/>
      <c r="N18" s="192"/>
      <c r="O18" s="192"/>
      <c r="P18" s="19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2" t="s">
        <v>196</v>
      </c>
      <c r="K25" s="192" t="s">
        <v>197</v>
      </c>
      <c r="L25" s="193" t="s">
        <v>198</v>
      </c>
      <c r="M25" s="193"/>
      <c r="N25" s="193"/>
      <c r="O25" s="192" t="s">
        <v>199</v>
      </c>
      <c r="P25" s="192"/>
      <c r="Q25" s="192"/>
    </row>
    <row r="26" spans="10:17" x14ac:dyDescent="0.15">
      <c r="J26" s="192"/>
      <c r="K26" s="19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205" t="s">
        <v>203</v>
      </c>
      <c r="K56" s="184"/>
      <c r="M56" s="180" t="s">
        <v>218</v>
      </c>
      <c r="N56" s="204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206" t="s">
        <v>203</v>
      </c>
      <c r="J73" s="207" t="s">
        <v>201</v>
      </c>
      <c r="K73" s="187"/>
      <c r="L73" s="188"/>
      <c r="M73" s="208" t="s">
        <v>202</v>
      </c>
      <c r="N73" s="187"/>
      <c r="O73" s="188"/>
      <c r="P73" s="209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204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204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5" t="s">
        <v>203</v>
      </c>
      <c r="O163" s="186" t="s">
        <v>201</v>
      </c>
      <c r="P163" s="187"/>
      <c r="Q163" s="188"/>
      <c r="R163" s="189" t="s">
        <v>202</v>
      </c>
      <c r="S163" s="187"/>
      <c r="T163" s="188"/>
      <c r="U163" s="190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182" t="s">
        <v>203</v>
      </c>
      <c r="P185" s="183"/>
      <c r="Q185" s="184"/>
      <c r="R185" s="42"/>
      <c r="S185" s="180" t="s">
        <v>218</v>
      </c>
      <c r="T185" s="182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7">
        <v>4082</v>
      </c>
      <c r="J2" s="16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2019-11-19T07:39:11Z</dcterms:modified>
</cp:coreProperties>
</file>