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07"/>
  <workbookPr filterPrivacy="1" defaultThemeVersion="124226"/>
  <xr:revisionPtr revIDLastSave="0" documentId="13_ncr:1_{49604B32-A86C-4538-92ED-8D20BEDD520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cn.WorksheetConnection_Sheet4A1B3361" hidden="1">Sheet4!$A$1:$B$336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区域" name="区域" connection="WorksheetConnection_Sheet4!$A$1:$B$33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43" i="1" l="1"/>
  <c r="AD845" i="1"/>
  <c r="AH842" i="1" l="1"/>
  <c r="AH843" i="1"/>
  <c r="AH844" i="1"/>
  <c r="AH845" i="1"/>
  <c r="AH846" i="1"/>
  <c r="Y840" i="1"/>
  <c r="AH840" i="1" s="1"/>
  <c r="AD841" i="1"/>
  <c r="AH841" i="1" s="1"/>
  <c r="Y835" i="1" l="1"/>
  <c r="I837" i="1"/>
  <c r="AA837" i="1"/>
  <c r="AP838" i="1"/>
  <c r="I832" i="1" l="1"/>
  <c r="AD833" i="1"/>
  <c r="I833" i="1"/>
  <c r="AH828" i="1" l="1"/>
  <c r="AH829" i="1"/>
  <c r="AH830" i="1"/>
  <c r="AH831" i="1"/>
  <c r="AH832" i="1"/>
  <c r="AH833" i="1"/>
  <c r="AH834" i="1"/>
  <c r="AH835" i="1"/>
  <c r="AH836" i="1"/>
  <c r="AH837" i="1"/>
  <c r="AH838" i="1"/>
  <c r="AH839" i="1"/>
  <c r="AH825" i="1" l="1"/>
  <c r="AH826" i="1"/>
  <c r="AH827" i="1"/>
  <c r="AH822" i="1"/>
  <c r="AH823" i="1"/>
  <c r="AH821" i="1"/>
  <c r="G827" i="1"/>
  <c r="AD824" i="1" l="1"/>
  <c r="AF824" i="1"/>
  <c r="AH824" i="1" l="1"/>
  <c r="AH817" i="1"/>
  <c r="AF813" i="1"/>
  <c r="AI817" i="1"/>
  <c r="Y812" i="1"/>
  <c r="R815" i="1" l="1"/>
  <c r="R809" i="1" l="1"/>
  <c r="AF808" i="1" l="1"/>
  <c r="AH805" i="1"/>
  <c r="AF803" i="1" l="1"/>
  <c r="AF802" i="1"/>
  <c r="AS802" i="1" l="1"/>
  <c r="Y799" i="1" l="1"/>
  <c r="E800" i="1"/>
  <c r="G799" i="1"/>
  <c r="AF799" i="1"/>
  <c r="T798" i="1"/>
  <c r="I798" i="1"/>
  <c r="AF797" i="1"/>
  <c r="AR798" i="1" l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797" i="1"/>
  <c r="AV797" i="1"/>
  <c r="AV798" i="1"/>
  <c r="AV799" i="1"/>
  <c r="AV800" i="1"/>
  <c r="AV801" i="1"/>
  <c r="AV802" i="1"/>
  <c r="AV803" i="1"/>
  <c r="AV804" i="1"/>
  <c r="AV805" i="1"/>
  <c r="AV806" i="1"/>
  <c r="AV807" i="1"/>
  <c r="AV808" i="1"/>
  <c r="AV809" i="1"/>
  <c r="AV810" i="1"/>
  <c r="AV811" i="1"/>
  <c r="AV812" i="1"/>
  <c r="AV813" i="1"/>
  <c r="AV814" i="1"/>
  <c r="AV815" i="1"/>
  <c r="AV816" i="1"/>
  <c r="E797" i="1"/>
  <c r="AS796" i="1"/>
  <c r="AF796" i="1"/>
  <c r="AS797" i="1"/>
  <c r="Y795" i="1" l="1"/>
  <c r="AH795" i="1" s="1"/>
  <c r="AV794" i="1"/>
  <c r="AV795" i="1"/>
  <c r="AV796" i="1"/>
  <c r="AR796" i="1"/>
  <c r="AR795" i="1"/>
  <c r="AF793" i="1" l="1"/>
  <c r="Y794" i="1"/>
  <c r="AF794" i="1"/>
  <c r="I773" i="1" l="1"/>
  <c r="E773" i="1"/>
  <c r="E764" i="1"/>
  <c r="T763" i="1"/>
  <c r="I761" i="1"/>
  <c r="I789" i="1"/>
  <c r="R791" i="1"/>
  <c r="Y791" i="1"/>
  <c r="I791" i="1"/>
  <c r="AF791" i="1"/>
  <c r="K784" i="1" l="1"/>
  <c r="M784" i="1"/>
  <c r="N784" i="1"/>
  <c r="O784" i="1"/>
  <c r="T784" i="1"/>
  <c r="V784" i="1"/>
  <c r="X784" i="1"/>
  <c r="AA784" i="1"/>
  <c r="AB784" i="1"/>
  <c r="AI751" i="1"/>
  <c r="I715" i="1"/>
  <c r="Y755" i="1"/>
  <c r="Y784" i="1" s="1"/>
  <c r="Y757" i="1"/>
  <c r="Y758" i="1"/>
  <c r="R762" i="1"/>
  <c r="R784" i="1" s="1"/>
  <c r="P767" i="1"/>
  <c r="P784" i="1" s="1"/>
  <c r="R767" i="1"/>
  <c r="Y768" i="1"/>
  <c r="R769" i="1"/>
  <c r="R771" i="1"/>
  <c r="Y774" i="1"/>
  <c r="I775" i="1"/>
  <c r="I784" i="1" s="1"/>
  <c r="T775" i="1"/>
  <c r="G778" i="1"/>
  <c r="G784" i="1" s="1"/>
  <c r="I779" i="1"/>
  <c r="E780" i="1"/>
  <c r="E784" i="1" s="1"/>
  <c r="R782" i="1"/>
  <c r="Y749" i="1"/>
  <c r="Y750" i="1"/>
  <c r="AF757" i="1"/>
  <c r="AZ783" i="1" l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2" i="1"/>
  <c r="AZ773" i="1"/>
  <c r="AZ774" i="1"/>
  <c r="AZ775" i="1"/>
  <c r="AZ776" i="1"/>
  <c r="AZ777" i="1"/>
  <c r="AZ778" i="1"/>
  <c r="AZ779" i="1"/>
  <c r="AZ780" i="1"/>
  <c r="AZ781" i="1"/>
  <c r="AZ782" i="1"/>
  <c r="AZ754" i="1"/>
  <c r="AF52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8" i="1"/>
  <c r="AH169" i="1"/>
  <c r="AH170" i="1"/>
  <c r="AH171" i="1"/>
  <c r="AH172" i="1"/>
  <c r="AH173" i="1"/>
  <c r="AH174" i="1"/>
  <c r="AH175" i="1"/>
  <c r="AH176" i="1"/>
  <c r="AH180" i="1"/>
  <c r="AH181" i="1"/>
  <c r="AH182" i="1"/>
  <c r="AH183" i="1"/>
  <c r="AH184" i="1"/>
  <c r="AH185" i="1"/>
  <c r="AH186" i="1"/>
  <c r="AH187" i="1"/>
  <c r="AH188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4" i="1"/>
  <c r="AH215" i="1"/>
  <c r="AH216" i="1"/>
  <c r="AH217" i="1"/>
  <c r="AH218" i="1"/>
  <c r="AH219" i="1"/>
  <c r="AH220" i="1"/>
  <c r="AH222" i="1"/>
  <c r="AH223" i="1"/>
  <c r="AH225" i="1"/>
  <c r="AH226" i="1"/>
  <c r="AH227" i="1"/>
  <c r="AH228" i="1"/>
  <c r="AH229" i="1"/>
  <c r="AH230" i="1"/>
  <c r="AH231" i="1"/>
  <c r="AH233" i="1"/>
  <c r="AH234" i="1"/>
  <c r="AH235" i="1"/>
  <c r="AH236" i="1"/>
  <c r="AH237" i="1"/>
  <c r="AH238" i="1"/>
  <c r="AH239" i="1"/>
  <c r="AH240" i="1"/>
  <c r="AH241" i="1"/>
  <c r="AH242" i="1"/>
  <c r="AH243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81" i="1"/>
  <c r="AH282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6" i="1"/>
  <c r="AH308" i="1"/>
  <c r="AH309" i="1"/>
  <c r="AH310" i="1"/>
  <c r="AH311" i="1"/>
  <c r="AH316" i="1"/>
  <c r="AH317" i="1"/>
  <c r="AH318" i="1"/>
  <c r="AH319" i="1"/>
  <c r="AH320" i="1"/>
  <c r="AH321" i="1"/>
  <c r="AH322" i="1"/>
  <c r="AH324" i="1"/>
  <c r="AH325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8" i="1"/>
  <c r="AH349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4" i="1"/>
  <c r="AH375" i="1"/>
  <c r="AH376" i="1"/>
  <c r="AH377" i="1"/>
  <c r="AH382" i="1"/>
  <c r="AH383" i="1"/>
  <c r="AH384" i="1"/>
  <c r="AH385" i="1"/>
  <c r="AH387" i="1"/>
  <c r="AH388" i="1"/>
  <c r="AH389" i="1"/>
  <c r="AH390" i="1"/>
  <c r="AH393" i="1"/>
  <c r="AH395" i="1"/>
  <c r="AH396" i="1"/>
  <c r="AH397" i="1"/>
  <c r="AH398" i="1"/>
  <c r="AH399" i="1"/>
  <c r="AH400" i="1"/>
  <c r="AH401" i="1"/>
  <c r="AH404" i="1"/>
  <c r="AH405" i="1"/>
  <c r="AH406" i="1"/>
  <c r="AH407" i="1"/>
  <c r="AH408" i="1"/>
  <c r="AH409" i="1"/>
  <c r="AH410" i="1"/>
  <c r="AH411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3" i="1"/>
  <c r="AH435" i="1"/>
  <c r="AH437" i="1"/>
  <c r="AH438" i="1"/>
  <c r="AH441" i="1"/>
  <c r="AH442" i="1"/>
  <c r="AH443" i="1"/>
  <c r="AH444" i="1"/>
  <c r="AH445" i="1"/>
  <c r="AH451" i="1"/>
  <c r="AH452" i="1"/>
  <c r="AH453" i="1"/>
  <c r="AH454" i="1"/>
  <c r="AH455" i="1"/>
  <c r="AH456" i="1"/>
  <c r="AH457" i="1"/>
  <c r="AH458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1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7" i="1"/>
  <c r="AH518" i="1"/>
  <c r="AH519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3" i="1"/>
  <c r="AH544" i="1"/>
  <c r="AH545" i="1"/>
  <c r="AH546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21" i="1"/>
  <c r="AH622" i="1"/>
  <c r="AH623" i="1"/>
  <c r="AH626" i="1"/>
  <c r="AH629" i="1"/>
  <c r="AH630" i="1"/>
  <c r="AH631" i="1"/>
  <c r="AH638" i="1"/>
  <c r="AH643" i="1"/>
  <c r="AH644" i="1"/>
  <c r="AH645" i="1"/>
  <c r="AH646" i="1"/>
  <c r="AH647" i="1"/>
  <c r="AH648" i="1"/>
  <c r="AH649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4" i="1"/>
  <c r="AH755" i="1"/>
  <c r="AH756" i="1"/>
  <c r="AH757" i="1"/>
  <c r="AH758" i="1"/>
  <c r="AH759" i="1"/>
  <c r="AH760" i="1"/>
  <c r="AH761" i="1"/>
  <c r="AH762" i="1"/>
  <c r="AH763" i="1"/>
  <c r="AH765" i="1"/>
  <c r="AH773" i="1"/>
  <c r="AH777" i="1"/>
  <c r="AH781" i="1"/>
  <c r="AH790" i="1"/>
  <c r="AH791" i="1"/>
  <c r="AH792" i="1"/>
  <c r="AH793" i="1"/>
  <c r="AH794" i="1"/>
  <c r="AH796" i="1"/>
  <c r="AH797" i="1"/>
  <c r="AH798" i="1"/>
  <c r="AH799" i="1"/>
  <c r="AH800" i="1"/>
  <c r="AH801" i="1"/>
  <c r="AH802" i="1"/>
  <c r="AH803" i="1"/>
  <c r="AH804" i="1"/>
  <c r="AH806" i="1"/>
  <c r="AH807" i="1"/>
  <c r="AH808" i="1"/>
  <c r="AH809" i="1"/>
  <c r="AH810" i="1"/>
  <c r="AH811" i="1"/>
  <c r="AH812" i="1"/>
  <c r="AH813" i="1"/>
  <c r="AH814" i="1"/>
  <c r="AH815" i="1"/>
  <c r="AH816" i="1"/>
  <c r="AH25" i="1"/>
  <c r="AH4" i="1"/>
  <c r="AH5" i="1"/>
  <c r="AH6" i="1"/>
  <c r="AH7" i="1"/>
  <c r="AH8" i="1"/>
  <c r="AH9" i="1"/>
  <c r="AH10" i="1"/>
  <c r="AH11" i="1"/>
  <c r="AH12" i="1"/>
  <c r="AH13" i="1"/>
  <c r="AH14" i="1"/>
  <c r="AH18" i="1"/>
  <c r="AH19" i="1"/>
  <c r="AH20" i="1"/>
  <c r="AH21" i="1"/>
  <c r="AH22" i="1"/>
  <c r="AH23" i="1"/>
  <c r="AH24" i="1"/>
  <c r="B18" i="5"/>
  <c r="J2" i="5"/>
  <c r="AX670" i="1"/>
  <c r="AP670" i="1"/>
  <c r="AX636" i="1"/>
  <c r="AX703" i="1"/>
  <c r="AX737" i="1"/>
  <c r="AX771" i="1"/>
  <c r="AZ771" i="1" s="1"/>
  <c r="AH751" i="1" l="1"/>
  <c r="AH15" i="1"/>
  <c r="AH83" i="1"/>
  <c r="AH49" i="1"/>
  <c r="AH580" i="1"/>
  <c r="AH150" i="1"/>
  <c r="AH613" i="1"/>
  <c r="AH116" i="1"/>
  <c r="AH717" i="1"/>
  <c r="AH683" i="1"/>
  <c r="AZ784" i="1"/>
  <c r="Y789" i="1"/>
  <c r="AH789" i="1" s="1"/>
  <c r="AF788" i="1"/>
  <c r="AH788" i="1" s="1"/>
  <c r="AI787" i="1"/>
  <c r="AF783" i="1"/>
  <c r="AH783" i="1" s="1"/>
  <c r="AF782" i="1"/>
  <c r="AF780" i="1"/>
  <c r="AF778" i="1"/>
  <c r="AF776" i="1"/>
  <c r="AH776" i="1" s="1"/>
  <c r="AF770" i="1"/>
  <c r="AH770" i="1" s="1"/>
  <c r="AF767" i="1"/>
  <c r="AF766" i="1"/>
  <c r="AH766" i="1" s="1"/>
  <c r="AI766" i="1"/>
  <c r="AH151" i="1" l="1"/>
  <c r="AI784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3" i="1"/>
  <c r="AV774" i="1"/>
  <c r="AV775" i="1"/>
  <c r="AV777" i="1"/>
  <c r="AV778" i="1"/>
  <c r="AV779" i="1"/>
  <c r="AV780" i="1"/>
  <c r="AV781" i="1"/>
  <c r="AV782" i="1"/>
  <c r="AV783" i="1"/>
  <c r="AV787" i="1"/>
  <c r="AV788" i="1"/>
  <c r="AV789" i="1"/>
  <c r="AV790" i="1"/>
  <c r="AV791" i="1"/>
  <c r="AV792" i="1"/>
  <c r="AV79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7" i="1"/>
  <c r="AR788" i="1"/>
  <c r="AR789" i="1"/>
  <c r="AR790" i="1"/>
  <c r="AR791" i="1"/>
  <c r="AR792" i="1"/>
  <c r="AR793" i="1"/>
  <c r="AR794" i="1"/>
  <c r="BB789" i="1"/>
  <c r="T787" i="1"/>
  <c r="AH787" i="1" s="1"/>
  <c r="AH818" i="1" s="1"/>
  <c r="AH782" i="1"/>
  <c r="AH780" i="1"/>
  <c r="AH779" i="1"/>
  <c r="AH778" i="1"/>
  <c r="AH775" i="1"/>
  <c r="AS776" i="1"/>
  <c r="AV776" i="1" s="1"/>
  <c r="AH774" i="1"/>
  <c r="AS772" i="1"/>
  <c r="AV772" i="1" s="1"/>
  <c r="AD772" i="1"/>
  <c r="AH771" i="1"/>
  <c r="I394" i="1"/>
  <c r="AH394" i="1" s="1"/>
  <c r="AH769" i="1"/>
  <c r="AH768" i="1"/>
  <c r="AH767" i="1"/>
  <c r="AF764" i="1"/>
  <c r="AH764" i="1" l="1"/>
  <c r="AF784" i="1"/>
  <c r="AH772" i="1"/>
  <c r="AD784" i="1"/>
  <c r="AH784" i="1"/>
  <c r="AV784" i="1"/>
  <c r="AR784" i="1"/>
  <c r="K633" i="1"/>
  <c r="AH633" i="1" s="1"/>
  <c r="R639" i="1"/>
  <c r="AF642" i="1"/>
  <c r="G642" i="1"/>
  <c r="R642" i="1"/>
  <c r="AA639" i="1"/>
  <c r="G641" i="1"/>
  <c r="AH641" i="1" s="1"/>
  <c r="T640" i="1"/>
  <c r="G640" i="1"/>
  <c r="AH640" i="1" s="1"/>
  <c r="G637" i="1"/>
  <c r="AH637" i="1" s="1"/>
  <c r="G636" i="1"/>
  <c r="AH636" i="1" s="1"/>
  <c r="G635" i="1"/>
  <c r="AH635" i="1" s="1"/>
  <c r="G634" i="1"/>
  <c r="AH634" i="1" s="1"/>
  <c r="AH639" i="1" l="1"/>
  <c r="AH642" i="1"/>
  <c r="G628" i="1"/>
  <c r="AH628" i="1" s="1"/>
  <c r="R632" i="1"/>
  <c r="AH632" i="1" s="1"/>
  <c r="R627" i="1"/>
  <c r="AH627" i="1" s="1"/>
  <c r="AF625" i="1" l="1"/>
  <c r="AH625" i="1" s="1"/>
  <c r="Y624" i="1"/>
  <c r="AH624" i="1" s="1"/>
  <c r="Y620" i="1" l="1"/>
  <c r="AH620" i="1" s="1"/>
  <c r="AF619" i="1" l="1"/>
  <c r="Y619" i="1"/>
  <c r="AH619" i="1" l="1"/>
  <c r="AF542" i="1"/>
  <c r="AH542" i="1" s="1"/>
  <c r="AH650" i="1" l="1"/>
  <c r="AH819" i="1"/>
  <c r="AF516" i="1"/>
  <c r="AH516" i="1" s="1"/>
  <c r="AF520" i="1"/>
  <c r="AH520" i="1" s="1"/>
  <c r="AL498" i="1"/>
  <c r="Y497" i="1"/>
  <c r="AH497" i="1" s="1"/>
  <c r="AH513" i="1" s="1"/>
  <c r="AF480" i="1"/>
  <c r="AH480" i="1" s="1"/>
  <c r="AF459" i="1"/>
  <c r="AH459" i="1" s="1"/>
  <c r="AH615" i="1" l="1"/>
  <c r="AH482" i="1"/>
  <c r="AH547" i="1"/>
  <c r="AF436" i="1"/>
  <c r="AH436" i="1" s="1"/>
  <c r="R432" i="1"/>
  <c r="AH432" i="1" s="1"/>
  <c r="AF434" i="1"/>
  <c r="AH434" i="1" s="1"/>
  <c r="R439" i="1" l="1"/>
  <c r="AH439" i="1" s="1"/>
  <c r="R440" i="1"/>
  <c r="AH440" i="1" s="1"/>
  <c r="AH446" i="1" l="1"/>
  <c r="R403" i="1"/>
  <c r="AH403" i="1" s="1"/>
  <c r="AF402" i="1"/>
  <c r="AH402" i="1" s="1"/>
  <c r="AM403" i="1" l="1"/>
  <c r="AF392" i="1"/>
  <c r="AH392" i="1" s="1"/>
  <c r="AF386" i="1"/>
  <c r="AH386" i="1" s="1"/>
  <c r="R378" i="1"/>
  <c r="AH378" i="1" s="1"/>
  <c r="R373" i="1"/>
  <c r="AH373" i="1" s="1"/>
  <c r="G391" i="1"/>
  <c r="AH391" i="1" s="1"/>
  <c r="AH412" i="1" l="1"/>
  <c r="E326" i="1"/>
  <c r="AH326" i="1" s="1"/>
  <c r="E323" i="1"/>
  <c r="AH323" i="1" s="1"/>
  <c r="R350" i="1" l="1"/>
  <c r="Y344" i="1"/>
  <c r="AH344" i="1" s="1"/>
  <c r="Y350" i="1"/>
  <c r="AF315" i="1"/>
  <c r="AH315" i="1" s="1"/>
  <c r="AH345" i="1" s="1"/>
  <c r="AF307" i="1"/>
  <c r="AH307" i="1" s="1"/>
  <c r="AF305" i="1"/>
  <c r="AH305" i="1" s="1"/>
  <c r="Y304" i="1"/>
  <c r="AH304" i="1" s="1"/>
  <c r="AL297" i="1"/>
  <c r="AH350" i="1" l="1"/>
  <c r="AH379" i="1" s="1"/>
  <c r="Y283" i="1"/>
  <c r="AH283" i="1" s="1"/>
  <c r="AH312" i="1" s="1"/>
  <c r="Y247" i="1" l="1"/>
  <c r="AH247" i="1" s="1"/>
  <c r="AH278" i="1" s="1"/>
  <c r="AL231" i="1" l="1"/>
  <c r="AF232" i="1"/>
  <c r="Y232" i="1"/>
  <c r="AH232" i="1" s="1"/>
  <c r="Y221" i="1" l="1"/>
  <c r="AH221" i="1" s="1"/>
  <c r="Y224" i="1"/>
  <c r="AH224" i="1" s="1"/>
  <c r="AH244" i="1" l="1"/>
  <c r="R189" i="1"/>
  <c r="AH189" i="1" s="1"/>
  <c r="AH211" i="1" s="1"/>
  <c r="AL187" i="1" l="1"/>
  <c r="R167" i="1" l="1"/>
  <c r="AH167" i="1" s="1"/>
  <c r="AH177" i="1" l="1"/>
  <c r="AH447" i="1" s="1"/>
  <c r="AK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heet4!$A$1:$B$336" type="102" refreshedVersion="6" minRefreshableVersion="5">
    <extLst>
      <ext xmlns:x15="http://schemas.microsoft.com/office/spreadsheetml/2010/11/main" uri="{DE250136-89BD-433C-8126-D09CA5730AF9}">
        <x15:connection id="区域">
          <x15:rangePr sourceName="_xlcn.WorksheetConnection_Sheet4A1B3361"/>
        </x15:connection>
      </ext>
    </extLst>
  </connection>
</connections>
</file>

<file path=xl/sharedStrings.xml><?xml version="1.0" encoding="utf-8"?>
<sst xmlns="http://schemas.openxmlformats.org/spreadsheetml/2006/main" count="3058" uniqueCount="1195">
  <si>
    <t>日期</t>
    <phoneticPr fontId="1" type="noConversion"/>
  </si>
  <si>
    <t>早餐</t>
    <phoneticPr fontId="1" type="noConversion"/>
  </si>
  <si>
    <t>中餐</t>
    <phoneticPr fontId="1" type="noConversion"/>
  </si>
  <si>
    <t>6.20</t>
    <phoneticPr fontId="1" type="noConversion"/>
  </si>
  <si>
    <t>6.21</t>
  </si>
  <si>
    <t>6.22</t>
  </si>
  <si>
    <t>6.23</t>
  </si>
  <si>
    <t>6.24</t>
  </si>
  <si>
    <t>6.25</t>
  </si>
  <si>
    <t>6.26</t>
  </si>
  <si>
    <t>6.27</t>
  </si>
  <si>
    <t>6.28</t>
  </si>
  <si>
    <t>6.29</t>
  </si>
  <si>
    <t>6.30</t>
  </si>
  <si>
    <t>7.10</t>
    <phoneticPr fontId="1" type="noConversion"/>
  </si>
  <si>
    <t>7.11</t>
    <phoneticPr fontId="1" type="noConversion"/>
  </si>
  <si>
    <t>7.12</t>
    <phoneticPr fontId="1" type="noConversion"/>
  </si>
  <si>
    <t>7.13</t>
    <phoneticPr fontId="1" type="noConversion"/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</si>
  <si>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</si>
  <si>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</si>
  <si>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</si>
  <si>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</si>
  <si>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</si>
  <si>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</si>
  <si>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</si>
  <si>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</si>
  <si>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</si>
  <si>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</si>
  <si>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</si>
  <si>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7.25</t>
  </si>
  <si>
    <t>7.26</t>
  </si>
  <si>
    <t>7.27</t>
  </si>
  <si>
    <t>7.28</t>
  </si>
  <si>
    <t>7.29</t>
  </si>
  <si>
    <t>7.30</t>
  </si>
  <si>
    <t>7.31</t>
  </si>
  <si>
    <t>8.1</t>
    <phoneticPr fontId="1" type="noConversion"/>
  </si>
  <si>
    <t>8.2</t>
    <phoneticPr fontId="1" type="noConversion"/>
  </si>
  <si>
    <t>8.3</t>
    <phoneticPr fontId="1" type="noConversion"/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</si>
  <si>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</si>
  <si>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</si>
  <si>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</si>
  <si>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</si>
  <si>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</si>
  <si>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</si>
  <si>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</si>
  <si>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</si>
  <si>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</si>
  <si>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</si>
  <si>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</si>
  <si>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</si>
  <si>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</si>
  <si>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</si>
  <si>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</si>
  <si>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</si>
  <si>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</si>
  <si>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</si>
  <si>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</si>
  <si>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</si>
  <si>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</si>
  <si>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</si>
  <si>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</si>
  <si>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</si>
  <si>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</si>
  <si>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</si>
  <si>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</si>
  <si>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8.31</t>
  </si>
  <si>
    <t>晚餐</t>
    <phoneticPr fontId="1" type="noConversion"/>
  </si>
  <si>
    <t>9.1</t>
    <phoneticPr fontId="1" type="noConversion"/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</si>
  <si>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</si>
  <si>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</si>
  <si>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</si>
  <si>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</si>
  <si>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</si>
  <si>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</si>
  <si>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</si>
  <si>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</si>
  <si>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</si>
  <si>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</si>
  <si>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</si>
  <si>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</si>
  <si>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</si>
  <si>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</si>
  <si>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</si>
  <si>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</si>
  <si>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</si>
  <si>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</si>
  <si>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</si>
  <si>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</si>
  <si>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</si>
  <si>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</si>
  <si>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</si>
  <si>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9.25</t>
  </si>
  <si>
    <t>9.26</t>
  </si>
  <si>
    <t>9.27</t>
  </si>
  <si>
    <t>9.28</t>
  </si>
  <si>
    <t>+500</t>
    <phoneticPr fontId="1" type="noConversion"/>
  </si>
  <si>
    <t>9.29</t>
  </si>
  <si>
    <t>9.30</t>
  </si>
  <si>
    <t>10.1</t>
    <phoneticPr fontId="1" type="noConversion"/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</si>
  <si>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</si>
  <si>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</si>
  <si>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</si>
  <si>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</si>
  <si>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</si>
  <si>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</si>
  <si>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</si>
  <si>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</si>
  <si>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</si>
  <si>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</si>
  <si>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</si>
  <si>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</si>
  <si>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</si>
  <si>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</si>
  <si>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</si>
  <si>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</si>
  <si>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</si>
  <si>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</si>
  <si>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</si>
  <si>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</si>
  <si>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</si>
  <si>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</si>
  <si>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</si>
  <si>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</si>
  <si>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</si>
  <si>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</si>
  <si>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10.28</t>
  </si>
  <si>
    <t>10.29</t>
  </si>
  <si>
    <t>10.30</t>
  </si>
  <si>
    <t>10.31</t>
  </si>
  <si>
    <t>4.10</t>
    <phoneticPr fontId="1" type="noConversion"/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</si>
  <si>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</si>
  <si>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</si>
  <si>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</si>
  <si>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</si>
  <si>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</si>
  <si>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</si>
  <si>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</si>
  <si>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</si>
  <si>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</si>
  <si>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</si>
  <si>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</si>
  <si>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</si>
  <si>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</si>
  <si>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</si>
  <si>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</si>
  <si>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</si>
  <si>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</si>
  <si>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</si>
  <si>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</si>
  <si>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</si>
  <si>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4.9</t>
  </si>
  <si>
    <t>5.1</t>
    <phoneticPr fontId="1" type="noConversion"/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</si>
  <si>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</si>
  <si>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</si>
  <si>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</si>
  <si>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</si>
  <si>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</si>
  <si>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</si>
  <si>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</si>
  <si>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</si>
  <si>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</si>
  <si>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</si>
  <si>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</si>
  <si>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</si>
  <si>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</si>
  <si>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</si>
  <si>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</si>
  <si>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</si>
  <si>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</si>
  <si>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</si>
  <si>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</si>
  <si>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</si>
  <si>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</si>
  <si>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</si>
  <si>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</si>
  <si>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</si>
  <si>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</si>
  <si>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5.27</t>
  </si>
  <si>
    <t>5.28</t>
  </si>
  <si>
    <t>5.29</t>
  </si>
  <si>
    <t>FAC1_1</t>
  </si>
  <si>
    <t>FAC2_1</t>
  </si>
  <si>
    <t>FAC3_1</t>
  </si>
  <si>
    <t>FAC1_4</t>
    <phoneticPr fontId="1" type="noConversion"/>
  </si>
  <si>
    <t>FAC2_4</t>
    <phoneticPr fontId="1" type="noConversion"/>
  </si>
  <si>
    <t>FAC3_4</t>
    <phoneticPr fontId="1" type="noConversion"/>
  </si>
  <si>
    <t>基本运作水平</t>
    <phoneticPr fontId="1" type="noConversion"/>
  </si>
  <si>
    <t>规模实力</t>
    <phoneticPr fontId="1" type="noConversion"/>
  </si>
  <si>
    <t>企业贸易水平</t>
    <phoneticPr fontId="1" type="noConversion"/>
  </si>
  <si>
    <t>年份</t>
    <phoneticPr fontId="1" type="noConversion"/>
  </si>
  <si>
    <t>输入指标</t>
    <phoneticPr fontId="1" type="noConversion"/>
  </si>
  <si>
    <t>客户满意度</t>
    <phoneticPr fontId="1" type="noConversion"/>
  </si>
  <si>
    <t>宏观经营水平</t>
    <phoneticPr fontId="1" type="noConversion"/>
  </si>
  <si>
    <t>输出指标</t>
    <phoneticPr fontId="1" type="noConversion"/>
  </si>
  <si>
    <t>经营战略实施能力</t>
    <phoneticPr fontId="1" type="noConversion"/>
  </si>
  <si>
    <t>DMU</t>
    <phoneticPr fontId="1" type="noConversion"/>
  </si>
  <si>
    <t>CCR效率值</t>
    <phoneticPr fontId="1" type="noConversion"/>
  </si>
  <si>
    <t>投入冗余量</t>
    <phoneticPr fontId="1" type="noConversion"/>
  </si>
  <si>
    <t>产出不足量</t>
    <phoneticPr fontId="1" type="noConversion"/>
  </si>
  <si>
    <t>解释的总方差</t>
  </si>
  <si>
    <t>初始特征值</t>
  </si>
  <si>
    <t>提取平方和载入</t>
  </si>
  <si>
    <t>成份</t>
  </si>
  <si>
    <t>合计</t>
  </si>
  <si>
    <t>方差的 %</t>
  </si>
  <si>
    <t>累积 %</t>
  </si>
  <si>
    <t>旋转平方和载入</t>
  </si>
  <si>
    <t>1</t>
  </si>
  <si>
    <t>2</t>
  </si>
  <si>
    <t>3</t>
  </si>
  <si>
    <t>4</t>
  </si>
  <si>
    <t>5</t>
  </si>
  <si>
    <t>6</t>
  </si>
  <si>
    <t>7</t>
  </si>
  <si>
    <t>8</t>
  </si>
  <si>
    <t>9</t>
  </si>
  <si>
    <t>旋转成份矩阵a</t>
  </si>
  <si>
    <t xml:space="preserve"> </t>
  </si>
  <si>
    <t>船舶总数量</t>
  </si>
  <si>
    <t>自有船队比例</t>
  </si>
  <si>
    <t>总运力</t>
  </si>
  <si>
    <t>员工总数量</t>
  </si>
  <si>
    <t>船员总数</t>
  </si>
  <si>
    <t>资产总额</t>
  </si>
  <si>
    <t>资产负债率</t>
  </si>
  <si>
    <t>总成本</t>
  </si>
  <si>
    <t>研发投入</t>
  </si>
  <si>
    <t>成份得分系数矩阵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</si>
  <si>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</si>
  <si>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</si>
  <si>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</si>
  <si>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</si>
  <si>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</si>
  <si>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</si>
  <si>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</si>
  <si>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</si>
  <si>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</si>
  <si>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营业收入（亿）</t>
  </si>
  <si>
    <t>净资产收益率</t>
  </si>
  <si>
    <t>总资产报酬率</t>
  </si>
  <si>
    <t>利润总额（亿）</t>
  </si>
  <si>
    <t>净利润（亿）</t>
  </si>
  <si>
    <t>货运量（万）</t>
  </si>
  <si>
    <t>货运周转量（亿吨千米）</t>
  </si>
  <si>
    <t>资产周转率</t>
  </si>
  <si>
    <t>长期合同比率（定性）</t>
  </si>
  <si>
    <t>市场占有率（定性）</t>
  </si>
  <si>
    <t>油品运输（亿）</t>
  </si>
  <si>
    <t>化学品运输（亿）</t>
  </si>
  <si>
    <t>液化气运输（亿）</t>
  </si>
  <si>
    <t>沥青运输（亿）</t>
  </si>
  <si>
    <t>乙烯运输（亿）</t>
  </si>
  <si>
    <t>燃油贸易（亿）</t>
  </si>
  <si>
    <t>乙烯贸易（亿）</t>
  </si>
  <si>
    <t>船员租赁（亿）</t>
  </si>
  <si>
    <t>5.30</t>
  </si>
  <si>
    <t>5.31</t>
  </si>
  <si>
    <t>6.10</t>
    <phoneticPr fontId="1" type="noConversion"/>
  </si>
  <si>
    <t>6.11</t>
    <phoneticPr fontId="1" type="noConversion"/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</si>
  <si>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</si>
  <si>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</si>
  <si>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</si>
  <si>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</si>
  <si>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</si>
  <si>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</si>
  <si>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</si>
  <si>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</si>
  <si>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</si>
  <si>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7.1</t>
    <phoneticPr fontId="1" type="noConversion"/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</si>
  <si>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</si>
  <si>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</si>
  <si>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</si>
  <si>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</si>
  <si>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</si>
  <si>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</si>
  <si>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</si>
  <si>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</si>
  <si>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</si>
  <si>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</si>
  <si>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</si>
  <si>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</si>
  <si>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8.1</t>
    <phoneticPr fontId="1" type="noConversion"/>
  </si>
  <si>
    <t>7.28</t>
    <phoneticPr fontId="1" type="noConversion"/>
  </si>
  <si>
    <t>8.2</t>
  </si>
  <si>
    <t>8.3</t>
  </si>
  <si>
    <t>50WULINGYUN</t>
    <phoneticPr fontId="1" type="noConversion"/>
  </si>
  <si>
    <t>9.1</t>
    <phoneticPr fontId="1" type="noConversion"/>
  </si>
  <si>
    <t>9.2</t>
    <phoneticPr fontId="1" type="noConversion"/>
  </si>
  <si>
    <t>10.1</t>
    <phoneticPr fontId="1" type="noConversion"/>
  </si>
  <si>
    <t>10.2</t>
    <phoneticPr fontId="1" type="noConversion"/>
  </si>
  <si>
    <t>10.18</t>
    <phoneticPr fontId="1" type="noConversion"/>
  </si>
  <si>
    <t>11.1</t>
    <phoneticPr fontId="1" type="noConversion"/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</si>
  <si>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</si>
  <si>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</si>
  <si>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</si>
  <si>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</si>
  <si>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</si>
  <si>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</si>
  <si>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</si>
  <si>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</si>
  <si>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</si>
  <si>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</si>
  <si>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</si>
  <si>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</si>
  <si>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</si>
  <si>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</si>
  <si>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</si>
  <si>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</si>
  <si>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</si>
  <si>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</si>
  <si>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11.20</t>
  </si>
  <si>
    <t>10.31</t>
    <phoneticPr fontId="1" type="noConversion"/>
  </si>
  <si>
    <t>11.21</t>
  </si>
  <si>
    <t>11.22</t>
  </si>
  <si>
    <t>11.23</t>
  </si>
  <si>
    <t>11.24</t>
  </si>
  <si>
    <t>11.25</t>
  </si>
  <si>
    <t>11.26</t>
  </si>
  <si>
    <t>11.27</t>
  </si>
  <si>
    <t>11.28</t>
  </si>
  <si>
    <t>11.29</t>
  </si>
  <si>
    <t>11.30</t>
  </si>
  <si>
    <t>12.1</t>
    <phoneticPr fontId="1" type="noConversion"/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</si>
  <si>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</si>
  <si>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</si>
  <si>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</si>
  <si>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</si>
  <si>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</si>
  <si>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</si>
  <si>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</si>
  <si>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</si>
  <si>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</si>
  <si>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</si>
  <si>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</si>
  <si>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</si>
  <si>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</si>
  <si>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</si>
  <si>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</si>
  <si>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</si>
  <si>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</si>
  <si>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</si>
  <si>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</si>
  <si>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12.21</t>
  </si>
  <si>
    <t>12.22</t>
  </si>
  <si>
    <t>12.23</t>
  </si>
  <si>
    <t>12.24</t>
  </si>
  <si>
    <t>12.25</t>
  </si>
  <si>
    <t>12.26</t>
  </si>
  <si>
    <t>12.27</t>
  </si>
  <si>
    <t>12.28</t>
  </si>
  <si>
    <t>12.29</t>
  </si>
  <si>
    <t>12.30</t>
  </si>
  <si>
    <t>12.31</t>
  </si>
  <si>
    <t>城市或地区</t>
  </si>
  <si>
    <t>人口（万人）</t>
  </si>
  <si>
    <t>重庆市</t>
  </si>
  <si>
    <t>上海市</t>
  </si>
  <si>
    <t>北京市</t>
  </si>
  <si>
    <t>成都市</t>
  </si>
  <si>
    <t>天津市</t>
  </si>
  <si>
    <t>厂州市</t>
  </si>
  <si>
    <t>保定市</t>
  </si>
  <si>
    <t>哈尔滨市</t>
  </si>
  <si>
    <t>苏州市</t>
  </si>
  <si>
    <t>深圳市</t>
  </si>
  <si>
    <t>南阳市</t>
  </si>
  <si>
    <t>石家庄市</t>
  </si>
  <si>
    <t>临沂市</t>
  </si>
  <si>
    <t>武汉市</t>
  </si>
  <si>
    <t>邯郸市</t>
  </si>
  <si>
    <t>温州市</t>
  </si>
  <si>
    <t>潍坊市</t>
  </si>
  <si>
    <t>周口市</t>
  </si>
  <si>
    <t>青岛市</t>
  </si>
  <si>
    <t>杭州市</t>
  </si>
  <si>
    <t>郑州市</t>
  </si>
  <si>
    <t>徐州市</t>
  </si>
  <si>
    <t>西安市</t>
  </si>
  <si>
    <t>赣州市</t>
  </si>
  <si>
    <t>菏泽市</t>
  </si>
  <si>
    <t>东莞市</t>
  </si>
  <si>
    <t>泉州市</t>
  </si>
  <si>
    <t>沈阳市</t>
  </si>
  <si>
    <t>济宁市</t>
  </si>
  <si>
    <t>长春市</t>
  </si>
  <si>
    <t>宁波市</t>
  </si>
  <si>
    <t>阜阳市</t>
  </si>
  <si>
    <t>唐山币</t>
  </si>
  <si>
    <t>商丘市</t>
  </si>
  <si>
    <t>南诵市</t>
  </si>
  <si>
    <t>盐城币</t>
  </si>
  <si>
    <t>驻马店市</t>
  </si>
  <si>
    <t>佛山市</t>
  </si>
  <si>
    <t>衡阳市</t>
  </si>
  <si>
    <t>沧州市</t>
  </si>
  <si>
    <t>福州市</t>
  </si>
  <si>
    <t>邢台市</t>
  </si>
  <si>
    <t>邵阳市</t>
  </si>
  <si>
    <t>长沙市</t>
  </si>
  <si>
    <t>湛江市</t>
  </si>
  <si>
    <t>烟台市</t>
  </si>
  <si>
    <t>济南市</t>
  </si>
  <si>
    <t>大连市</t>
  </si>
  <si>
    <t>南宁市</t>
  </si>
  <si>
    <t>上饶市</t>
  </si>
  <si>
    <t>洛阳市</t>
  </si>
  <si>
    <t>毕节地区</t>
  </si>
  <si>
    <t>昆明市</t>
  </si>
  <si>
    <t>无锡市</t>
  </si>
  <si>
    <t>南充市</t>
  </si>
  <si>
    <t>黄冈市</t>
  </si>
  <si>
    <t>遵义市</t>
  </si>
  <si>
    <t>信阳市</t>
  </si>
  <si>
    <t>台州市</t>
  </si>
  <si>
    <t>揭阳市</t>
  </si>
  <si>
    <t>曲靖市</t>
  </si>
  <si>
    <t>茂名市</t>
  </si>
  <si>
    <t>聊城市</t>
  </si>
  <si>
    <t>常德市</t>
  </si>
  <si>
    <t>新乡市</t>
  </si>
  <si>
    <t>合肥市</t>
  </si>
  <si>
    <t>荆州市</t>
  </si>
  <si>
    <t>六安市</t>
  </si>
  <si>
    <t>德州市</t>
  </si>
  <si>
    <t>襄阳市</t>
  </si>
  <si>
    <t>泰安市</t>
  </si>
  <si>
    <t>玉林市</t>
  </si>
  <si>
    <t>岳阳市</t>
  </si>
  <si>
    <t>达州市</t>
  </si>
  <si>
    <t>宜春市</t>
  </si>
  <si>
    <t>绥化市</t>
  </si>
  <si>
    <t>汕头市</t>
  </si>
  <si>
    <t>齐齐哈尔市</t>
  </si>
  <si>
    <t>金华市</t>
  </si>
  <si>
    <t>宿州市</t>
  </si>
  <si>
    <t>安氏市</t>
  </si>
  <si>
    <t>渭南市</t>
  </si>
  <si>
    <t>昭通市</t>
  </si>
  <si>
    <t>永州市</t>
  </si>
  <si>
    <t>安阳市</t>
  </si>
  <si>
    <t>运城市</t>
  </si>
  <si>
    <t>南昌市</t>
  </si>
  <si>
    <t>绍兴市</t>
  </si>
  <si>
    <t>平顶山市</t>
  </si>
  <si>
    <t>咸阳市</t>
  </si>
  <si>
    <t>毫州市</t>
  </si>
  <si>
    <t>孝感市</t>
  </si>
  <si>
    <t>吉安市</t>
  </si>
  <si>
    <t>漳州市</t>
  </si>
  <si>
    <t>淮安市</t>
  </si>
  <si>
    <t>桂林币</t>
  </si>
  <si>
    <t>怀化市</t>
  </si>
  <si>
    <t>九江市</t>
  </si>
  <si>
    <t>宿迁市</t>
  </si>
  <si>
    <t>开封市</t>
  </si>
  <si>
    <t>泰州市</t>
  </si>
  <si>
    <t>绵阳市</t>
  </si>
  <si>
    <t>惠州市</t>
  </si>
  <si>
    <t>常州市</t>
  </si>
  <si>
    <t>郴州市</t>
  </si>
  <si>
    <t>凉山州</t>
  </si>
  <si>
    <t>淄博市</t>
  </si>
  <si>
    <t>嘉兴市</t>
  </si>
  <si>
    <t>红河州</t>
  </si>
  <si>
    <t>宜宾市</t>
  </si>
  <si>
    <t>扬州市</t>
  </si>
  <si>
    <t>江门市</t>
  </si>
  <si>
    <t>吉林市</t>
  </si>
  <si>
    <t>连云港市</t>
  </si>
  <si>
    <t>廊坊市</t>
  </si>
  <si>
    <t>张家口市</t>
  </si>
  <si>
    <t>赤峰市</t>
  </si>
  <si>
    <t>衡水市</t>
  </si>
  <si>
    <t>贵阳市</t>
  </si>
  <si>
    <t>临汾市</t>
  </si>
  <si>
    <t>益阳市</t>
  </si>
  <si>
    <t>讦昌市</t>
  </si>
  <si>
    <t>梅州市</t>
  </si>
  <si>
    <t>泸州市</t>
  </si>
  <si>
    <t>太原市</t>
  </si>
  <si>
    <t>贵港市</t>
  </si>
  <si>
    <t>宜昌市</t>
  </si>
  <si>
    <t>喀什地区</t>
  </si>
  <si>
    <t>滁州市</t>
  </si>
  <si>
    <t>肇庆市</t>
  </si>
  <si>
    <t>抚州市</t>
  </si>
  <si>
    <t>巢湖市</t>
  </si>
  <si>
    <t>株洲市</t>
  </si>
  <si>
    <t>娄底市</t>
  </si>
  <si>
    <t>柳州市</t>
  </si>
  <si>
    <t>湘潭市</t>
  </si>
  <si>
    <t>滨州市</t>
  </si>
  <si>
    <t>枣庄市</t>
  </si>
  <si>
    <t>吕梁市</t>
  </si>
  <si>
    <t>宝鸡市</t>
  </si>
  <si>
    <t>内江市</t>
  </si>
  <si>
    <t>清远市</t>
  </si>
  <si>
    <t>资阳市</t>
  </si>
  <si>
    <t>鞍山市</t>
  </si>
  <si>
    <t>兰州币</t>
  </si>
  <si>
    <t>德阳市</t>
  </si>
  <si>
    <t>濮阳币</t>
  </si>
  <si>
    <t>焦作市</t>
  </si>
  <si>
    <t>厦门市</t>
  </si>
  <si>
    <t>文山州</t>
  </si>
  <si>
    <t>黔东南州</t>
  </si>
  <si>
    <t>承德市</t>
  </si>
  <si>
    <t>百色币</t>
  </si>
  <si>
    <t>大理州</t>
  </si>
  <si>
    <t>汉中市</t>
  </si>
  <si>
    <t>四平市</t>
  </si>
  <si>
    <t>河池市</t>
  </si>
  <si>
    <t>榆林市</t>
  </si>
  <si>
    <t>十堰市</t>
  </si>
  <si>
    <t>长治市</t>
  </si>
  <si>
    <t>大同市</t>
  </si>
  <si>
    <t>恩施州</t>
  </si>
  <si>
    <t>巴中市</t>
  </si>
  <si>
    <t>天水市</t>
  </si>
  <si>
    <t>遂宁市</t>
  </si>
  <si>
    <t>晋中市</t>
  </si>
  <si>
    <t>乐山市</t>
  </si>
  <si>
    <t>黔南州</t>
  </si>
  <si>
    <t>广安市</t>
  </si>
  <si>
    <t>蚌埠市</t>
  </si>
  <si>
    <t>通辽市</t>
  </si>
  <si>
    <t>锦州市</t>
  </si>
  <si>
    <t>中山市</t>
  </si>
  <si>
    <t>镇江市</t>
  </si>
  <si>
    <t>乌鲁木齐市</t>
  </si>
  <si>
    <t>铜仁地区</t>
  </si>
  <si>
    <t>钦州市</t>
  </si>
  <si>
    <t>忻州市</t>
  </si>
  <si>
    <t>朝阳市</t>
  </si>
  <si>
    <t>秦皇岛市</t>
  </si>
  <si>
    <t>河源市</t>
  </si>
  <si>
    <t>眉山市</t>
  </si>
  <si>
    <t>汕尾市</t>
  </si>
  <si>
    <t>大庆市</t>
  </si>
  <si>
    <t>湖州市</t>
  </si>
  <si>
    <t>梧州市</t>
  </si>
  <si>
    <t>松原市</t>
  </si>
  <si>
    <t>荆门市</t>
  </si>
  <si>
    <t>吁和浩特市</t>
    <phoneticPr fontId="8" type="noConversion"/>
  </si>
  <si>
    <t>六盘水市</t>
  </si>
  <si>
    <t>韶关市</t>
  </si>
  <si>
    <t>宁德市</t>
  </si>
  <si>
    <t>黔西南州</t>
  </si>
  <si>
    <t>威海市</t>
  </si>
  <si>
    <t>日照市</t>
  </si>
  <si>
    <t>牡丹江市</t>
  </si>
  <si>
    <t>莆田市</t>
  </si>
  <si>
    <t>铁岭市</t>
  </si>
  <si>
    <t>定西市</t>
  </si>
  <si>
    <t>楚雄州</t>
  </si>
  <si>
    <t>自贡市</t>
  </si>
  <si>
    <t>潮州币</t>
  </si>
  <si>
    <t>包头市</t>
  </si>
  <si>
    <t>南平市</t>
  </si>
  <si>
    <t>安康市</t>
  </si>
  <si>
    <t>葫芦岛市</t>
  </si>
  <si>
    <t>陇南市</t>
  </si>
  <si>
    <t>龙岩市</t>
  </si>
  <si>
    <t>佳木斯市</t>
  </si>
  <si>
    <t>呼伦贝尔市</t>
  </si>
  <si>
    <t>湘西州</t>
  </si>
  <si>
    <t>漯河市</t>
  </si>
  <si>
    <t>普洱市</t>
  </si>
  <si>
    <t>宣城市</t>
  </si>
  <si>
    <t>保山市</t>
  </si>
  <si>
    <t>三明市</t>
  </si>
  <si>
    <t>厂元币</t>
  </si>
  <si>
    <t>伊犁州</t>
  </si>
  <si>
    <t>咸宁由</t>
  </si>
  <si>
    <t>丹东市</t>
  </si>
  <si>
    <t>临沧市</t>
  </si>
  <si>
    <t>西宁</t>
    <phoneticPr fontId="8" type="noConversion"/>
  </si>
  <si>
    <t>营口帀</t>
  </si>
  <si>
    <t>阳江市</t>
  </si>
  <si>
    <t>阿克苏地区</t>
  </si>
  <si>
    <t>云浮市</t>
  </si>
  <si>
    <t>商洛市</t>
  </si>
  <si>
    <t>淮南市</t>
  </si>
  <si>
    <t>通化市</t>
  </si>
  <si>
    <t>玉溪市</t>
  </si>
  <si>
    <t>安顺市</t>
  </si>
  <si>
    <t>晋城市</t>
  </si>
  <si>
    <t>延边州</t>
  </si>
  <si>
    <t>芜湖市</t>
  </si>
  <si>
    <t>三门峡市</t>
  </si>
  <si>
    <t>庆阳市</t>
  </si>
  <si>
    <t>西宁市</t>
  </si>
  <si>
    <t>延安市</t>
  </si>
  <si>
    <t>随州市</t>
  </si>
  <si>
    <t>乌兰察布市</t>
  </si>
  <si>
    <t>抚顺市</t>
  </si>
  <si>
    <t>衢州市</t>
  </si>
  <si>
    <t>丽水市</t>
  </si>
  <si>
    <t>淮北市</t>
  </si>
  <si>
    <t>来宾市</t>
  </si>
  <si>
    <t>平凉市</t>
  </si>
  <si>
    <t>海口市</t>
  </si>
  <si>
    <t>东营市</t>
  </si>
  <si>
    <t>白城市</t>
  </si>
  <si>
    <t>和田地区</t>
  </si>
  <si>
    <t>崇左市</t>
  </si>
  <si>
    <t>银川市</t>
  </si>
  <si>
    <t>贺州市</t>
  </si>
  <si>
    <t>临夏州</t>
  </si>
  <si>
    <t>鄂尔多斯市</t>
  </si>
  <si>
    <t>鸡西市</t>
  </si>
  <si>
    <t>辽阳币</t>
  </si>
  <si>
    <t>萍乡市</t>
  </si>
  <si>
    <t>阜新市</t>
  </si>
  <si>
    <t>武威市</t>
  </si>
  <si>
    <t>朔州市</t>
  </si>
  <si>
    <t>本溪市</t>
  </si>
  <si>
    <t>白银市</t>
  </si>
  <si>
    <t>黑河市</t>
  </si>
  <si>
    <t>巴彦淖尔市</t>
  </si>
  <si>
    <t>兴安盟</t>
  </si>
  <si>
    <t>景德镇市</t>
  </si>
  <si>
    <t>鹤壁市</t>
  </si>
  <si>
    <t>珠海市</t>
  </si>
  <si>
    <t>北海市</t>
  </si>
  <si>
    <t>雅安市</t>
  </si>
  <si>
    <t>张家界市</t>
  </si>
  <si>
    <t>双鸭山市</t>
  </si>
  <si>
    <t>唱吉州</t>
  </si>
  <si>
    <t>池州市</t>
  </si>
  <si>
    <t>海东地区</t>
  </si>
  <si>
    <t>盘锦市</t>
  </si>
  <si>
    <t>阳泉市</t>
  </si>
  <si>
    <t>马鞍山市</t>
  </si>
  <si>
    <t>黄山市</t>
  </si>
  <si>
    <t>莱完市</t>
  </si>
  <si>
    <t>白山市</t>
  </si>
  <si>
    <t>巴音郭楞州</t>
  </si>
  <si>
    <t>吴忠市</t>
  </si>
  <si>
    <t>丽江市</t>
  </si>
  <si>
    <t>固原市</t>
  </si>
  <si>
    <t>塔城地区</t>
  </si>
  <si>
    <t>攀枝花市</t>
  </si>
  <si>
    <t>德宏州</t>
  </si>
  <si>
    <t>张掖市</t>
  </si>
  <si>
    <t>辽源市</t>
  </si>
  <si>
    <t>伊春市</t>
  </si>
  <si>
    <t>新余市</t>
  </si>
  <si>
    <t>版纳州</t>
  </si>
  <si>
    <t>鹰潭l市</t>
  </si>
  <si>
    <t>舟山市</t>
  </si>
  <si>
    <t>酒泉市</t>
  </si>
  <si>
    <t>甘孜州</t>
  </si>
  <si>
    <t>中卫市</t>
  </si>
  <si>
    <t>鹤岗市</t>
  </si>
  <si>
    <t>鄂州市</t>
  </si>
  <si>
    <t>锡林郭勒盟</t>
  </si>
  <si>
    <t>七台河市</t>
  </si>
  <si>
    <t>阿贝州</t>
  </si>
  <si>
    <t>防城港市</t>
  </si>
  <si>
    <t>铜川市</t>
  </si>
  <si>
    <t>石嘴山市</t>
  </si>
  <si>
    <t>铜陵市</t>
  </si>
  <si>
    <t>日喀则地区</t>
  </si>
  <si>
    <t>甘南州</t>
  </si>
  <si>
    <t>三亚市</t>
  </si>
  <si>
    <t>济源市</t>
  </si>
  <si>
    <t>昌都地凶</t>
  </si>
  <si>
    <t>吐鲁番地区</t>
  </si>
  <si>
    <t>阿勒泰地区</t>
  </si>
  <si>
    <t>哈密地区</t>
  </si>
  <si>
    <t>拉萨市</t>
  </si>
  <si>
    <t>怒江州</t>
  </si>
  <si>
    <t>乌海市</t>
  </si>
  <si>
    <t>克孜勒苏州</t>
  </si>
  <si>
    <t>大兴安岭地区</t>
  </si>
  <si>
    <t>海西州</t>
  </si>
  <si>
    <t>金昌市</t>
  </si>
  <si>
    <t>那曲地区</t>
  </si>
  <si>
    <t>博尔塔拉州</t>
  </si>
  <si>
    <t>海南州</t>
  </si>
  <si>
    <t>迪庆州</t>
  </si>
  <si>
    <t>克拉玛依市</t>
  </si>
  <si>
    <t>玉树州</t>
  </si>
  <si>
    <t>山南地区</t>
  </si>
  <si>
    <t>海北州</t>
  </si>
  <si>
    <t>黄南州</t>
  </si>
  <si>
    <t>嘉峪关市</t>
  </si>
  <si>
    <t>阿拉善盟</t>
  </si>
  <si>
    <t>杨凌示范区</t>
  </si>
  <si>
    <t>1.1</t>
    <phoneticPr fontId="1" type="noConversion"/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</si>
  <si>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</si>
  <si>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</si>
  <si>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</si>
  <si>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</si>
  <si>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</si>
  <si>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</si>
  <si>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</si>
  <si>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</si>
  <si>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</si>
  <si>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</si>
  <si>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</si>
  <si>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</si>
  <si>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</si>
  <si>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</si>
  <si>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</si>
  <si>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</si>
  <si>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</si>
  <si>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</si>
  <si>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</si>
  <si>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</si>
  <si>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</si>
  <si>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</si>
  <si>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</si>
  <si>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</si>
  <si>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</si>
  <si>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</si>
  <si>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</si>
  <si>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</si>
  <si>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</si>
  <si>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</si>
  <si>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2.1</t>
    <phoneticPr fontId="1" type="noConversion"/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</si>
  <si>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</si>
  <si>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</si>
  <si>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</si>
  <si>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</si>
  <si>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</si>
  <si>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</si>
  <si>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</si>
  <si>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</si>
  <si>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</si>
  <si>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</si>
  <si>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</si>
  <si>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</si>
  <si>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</si>
  <si>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</si>
  <si>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</si>
  <si>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</si>
  <si>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</si>
  <si>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</si>
  <si>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</si>
  <si>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</si>
  <si>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</si>
  <si>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</si>
  <si>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</si>
  <si>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</si>
  <si>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</si>
  <si>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</si>
  <si>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</si>
  <si>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3.1</t>
    <phoneticPr fontId="1" type="noConversion"/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</si>
  <si>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</si>
  <si>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</si>
  <si>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</si>
  <si>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</si>
  <si>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</si>
  <si>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</si>
  <si>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</si>
  <si>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</si>
  <si>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</si>
  <si>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</si>
  <si>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</si>
  <si>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</si>
  <si>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</si>
  <si>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</si>
  <si>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</si>
  <si>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</si>
  <si>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</si>
  <si>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</si>
  <si>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</si>
  <si>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</si>
  <si>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</si>
  <si>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</si>
  <si>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</si>
  <si>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</si>
  <si>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</si>
  <si>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</si>
  <si>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</si>
  <si>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</si>
  <si>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</si>
  <si>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</si>
  <si>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4.1</t>
    <phoneticPr fontId="1" type="noConversion"/>
  </si>
  <si>
    <t>4.2</t>
  </si>
  <si>
    <t>4.3</t>
  </si>
  <si>
    <t>4.4</t>
  </si>
  <si>
    <t>4.5</t>
  </si>
  <si>
    <t>4.6</t>
  </si>
  <si>
    <t>4.7</t>
  </si>
  <si>
    <t>4.8</t>
  </si>
  <si>
    <t>4.10</t>
  </si>
  <si>
    <t>5.1</t>
    <phoneticPr fontId="1" type="noConversion"/>
  </si>
  <si>
    <t>5.1</t>
    <phoneticPr fontId="1" type="noConversion"/>
  </si>
  <si>
    <t>6.1</t>
    <phoneticPr fontId="1" type="noConversion"/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</si>
  <si>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</si>
  <si>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</si>
  <si>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</si>
  <si>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</si>
  <si>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</si>
  <si>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</si>
  <si>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</si>
  <si>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</si>
  <si>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</si>
  <si>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6.2</t>
    <phoneticPr fontId="1" type="noConversion"/>
  </si>
  <si>
    <t>7.1</t>
    <phoneticPr fontId="1" type="noConversion"/>
  </si>
  <si>
    <t>7.2</t>
    <phoneticPr fontId="1" type="noConversion"/>
  </si>
  <si>
    <t>8.1</t>
    <phoneticPr fontId="1" type="noConversion"/>
  </si>
  <si>
    <t>9.1</t>
    <phoneticPr fontId="1" type="noConversion"/>
  </si>
  <si>
    <t>10.1</t>
    <phoneticPr fontId="1" type="noConversion"/>
  </si>
  <si>
    <r>
      <rPr>
        <sz val="11"/>
        <color theme="1"/>
        <rFont val="宋体"/>
        <family val="2"/>
      </rPr>
      <t>月份</t>
    </r>
    <phoneticPr fontId="1" type="noConversion"/>
  </si>
  <si>
    <r>
      <rPr>
        <sz val="11"/>
        <color theme="1"/>
        <rFont val="宋体"/>
        <family val="2"/>
      </rPr>
      <t>花呗</t>
    </r>
    <phoneticPr fontId="1" type="noConversion"/>
  </si>
  <si>
    <r>
      <rPr>
        <sz val="11"/>
        <color theme="1"/>
        <rFont val="宋体"/>
        <family val="2"/>
      </rPr>
      <t>借呗</t>
    </r>
    <phoneticPr fontId="1" type="noConversion"/>
  </si>
  <si>
    <t>2019.2</t>
    <phoneticPr fontId="1" type="noConversion"/>
  </si>
  <si>
    <t>2018.10</t>
    <phoneticPr fontId="1" type="noConversion"/>
  </si>
  <si>
    <t>白条待还</t>
    <phoneticPr fontId="1" type="noConversion"/>
  </si>
  <si>
    <t>星期</t>
    <phoneticPr fontId="1" type="noConversion"/>
  </si>
  <si>
    <t>奶茶</t>
    <phoneticPr fontId="1" type="noConversion"/>
  </si>
  <si>
    <t>外卖</t>
    <phoneticPr fontId="1" type="noConversion"/>
  </si>
  <si>
    <t>一号食堂</t>
    <phoneticPr fontId="1" type="noConversion"/>
  </si>
  <si>
    <t>二号食堂</t>
    <phoneticPr fontId="1" type="noConversion"/>
  </si>
  <si>
    <t>银校转账</t>
    <phoneticPr fontId="1" type="noConversion"/>
  </si>
  <si>
    <t>零食</t>
    <phoneticPr fontId="1" type="noConversion"/>
  </si>
  <si>
    <t>超市</t>
    <phoneticPr fontId="1" type="noConversion"/>
  </si>
  <si>
    <t>书籍</t>
    <phoneticPr fontId="1" type="noConversion"/>
  </si>
  <si>
    <t>洗衣</t>
    <phoneticPr fontId="1" type="noConversion"/>
  </si>
  <si>
    <t>车费</t>
    <phoneticPr fontId="1" type="noConversion"/>
  </si>
  <si>
    <t>话费</t>
    <phoneticPr fontId="1" type="noConversion"/>
  </si>
  <si>
    <t>娱乐</t>
    <phoneticPr fontId="1" type="noConversion"/>
  </si>
  <si>
    <t>淘宝</t>
    <phoneticPr fontId="1" type="noConversion"/>
  </si>
  <si>
    <t>其他</t>
    <phoneticPr fontId="1" type="noConversion"/>
  </si>
  <si>
    <t>合计</t>
    <phoneticPr fontId="1" type="noConversion"/>
  </si>
  <si>
    <t>收入</t>
    <phoneticPr fontId="1" type="noConversion"/>
  </si>
  <si>
    <t>收入备注</t>
    <phoneticPr fontId="1" type="noConversion"/>
  </si>
  <si>
    <t>分期</t>
    <phoneticPr fontId="1" type="noConversion"/>
  </si>
  <si>
    <t>还出</t>
    <phoneticPr fontId="1" type="noConversion"/>
  </si>
  <si>
    <t>借入</t>
  </si>
  <si>
    <t>总额</t>
    <phoneticPr fontId="1" type="noConversion"/>
  </si>
  <si>
    <t>借入</t>
    <phoneticPr fontId="1" type="noConversion"/>
  </si>
  <si>
    <t>利息</t>
    <phoneticPr fontId="1" type="noConversion"/>
  </si>
  <si>
    <t>本金</t>
    <phoneticPr fontId="1" type="noConversion"/>
  </si>
  <si>
    <t>花呗</t>
    <phoneticPr fontId="1" type="noConversion"/>
  </si>
  <si>
    <t>借呗</t>
    <phoneticPr fontId="1" type="noConversion"/>
  </si>
  <si>
    <t>白条</t>
    <phoneticPr fontId="1" type="noConversion"/>
  </si>
  <si>
    <t>六月</t>
    <phoneticPr fontId="1" type="noConversion"/>
  </si>
  <si>
    <t>一</t>
    <phoneticPr fontId="1" type="noConversion"/>
  </si>
  <si>
    <t>二</t>
  </si>
  <si>
    <t>三</t>
  </si>
  <si>
    <t>四</t>
  </si>
  <si>
    <t>五</t>
  </si>
  <si>
    <t>六</t>
  </si>
  <si>
    <t>日</t>
  </si>
  <si>
    <t>一</t>
  </si>
  <si>
    <t>六月总额</t>
    <phoneticPr fontId="1" type="noConversion"/>
  </si>
  <si>
    <t>七月</t>
    <phoneticPr fontId="1" type="noConversion"/>
  </si>
  <si>
    <t>六</t>
    <phoneticPr fontId="1" type="noConversion"/>
  </si>
  <si>
    <t>日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</si>
  <si>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</si>
  <si>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</si>
  <si>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</si>
  <si>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</si>
  <si>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花呗</t>
  </si>
  <si>
    <t>七月总额</t>
    <phoneticPr fontId="1" type="noConversion"/>
  </si>
  <si>
    <t>八月</t>
    <phoneticPr fontId="1" type="noConversion"/>
  </si>
  <si>
    <t>汉堡</t>
  </si>
  <si>
    <t>花甲</t>
  </si>
  <si>
    <t>坐垫65（花呗）</t>
    <phoneticPr fontId="1" type="noConversion"/>
  </si>
  <si>
    <t>密室</t>
  </si>
  <si>
    <t>miss键盘299</t>
    <phoneticPr fontId="1" type="noConversion"/>
  </si>
  <si>
    <t>手机壳38</t>
    <phoneticPr fontId="1" type="noConversion"/>
  </si>
  <si>
    <t>八月总额</t>
    <phoneticPr fontId="1" type="noConversion"/>
  </si>
  <si>
    <t>九月</t>
    <phoneticPr fontId="1" type="noConversion"/>
  </si>
  <si>
    <t>九月总额</t>
    <phoneticPr fontId="1" type="noConversion"/>
  </si>
  <si>
    <t>十月</t>
    <phoneticPr fontId="1" type="noConversion"/>
  </si>
  <si>
    <t>十月总额</t>
    <phoneticPr fontId="1" type="noConversion"/>
  </si>
  <si>
    <t>四月</t>
    <phoneticPr fontId="1" type="noConversion"/>
  </si>
  <si>
    <t>招联</t>
    <phoneticPr fontId="1" type="noConversion"/>
  </si>
  <si>
    <t>四月总额</t>
    <phoneticPr fontId="1" type="noConversion"/>
  </si>
  <si>
    <t>五月</t>
    <phoneticPr fontId="1" type="noConversion"/>
  </si>
  <si>
    <t>五月总额</t>
    <phoneticPr fontId="1" type="noConversion"/>
  </si>
  <si>
    <t>十一月</t>
    <phoneticPr fontId="1" type="noConversion"/>
  </si>
  <si>
    <t>十一月总额</t>
    <phoneticPr fontId="1" type="noConversion"/>
  </si>
  <si>
    <t>十二月</t>
    <phoneticPr fontId="1" type="noConversion"/>
  </si>
  <si>
    <t>电费+迅雷</t>
  </si>
  <si>
    <t>十二月总额</t>
    <phoneticPr fontId="1" type="noConversion"/>
  </si>
  <si>
    <t>一月</t>
    <phoneticPr fontId="1" type="noConversion"/>
  </si>
  <si>
    <t>一月总额</t>
    <phoneticPr fontId="1" type="noConversion"/>
  </si>
  <si>
    <t>二月</t>
    <phoneticPr fontId="1" type="noConversion"/>
  </si>
  <si>
    <t>二月总额</t>
    <phoneticPr fontId="1" type="noConversion"/>
  </si>
  <si>
    <t>三月</t>
    <phoneticPr fontId="1" type="noConversion"/>
  </si>
  <si>
    <t>三月总额</t>
    <phoneticPr fontId="1" type="noConversion"/>
  </si>
  <si>
    <t>乔歆玮</t>
    <phoneticPr fontId="1" type="noConversion"/>
  </si>
  <si>
    <t>老爸红包</t>
    <phoneticPr fontId="1" type="noConversion"/>
  </si>
  <si>
    <t>提拉米苏奶茶</t>
  </si>
  <si>
    <t>可乐</t>
  </si>
  <si>
    <t>教师节礼物盆栽</t>
  </si>
  <si>
    <t>彼岸书香咖啡</t>
  </si>
  <si>
    <t>公交车</t>
  </si>
  <si>
    <t>KFC</t>
  </si>
  <si>
    <t>洗澡</t>
  </si>
  <si>
    <t>俞峰垫付的医药费</t>
  </si>
  <si>
    <t>公交车+打车</t>
  </si>
  <si>
    <t>拍照+洗澡</t>
  </si>
  <si>
    <t>衣服</t>
  </si>
  <si>
    <t>刘凡</t>
  </si>
  <si>
    <t>萨莉亚</t>
  </si>
  <si>
    <t>公交车+地铁+4次自行车</t>
  </si>
  <si>
    <t>麦当劳</t>
  </si>
  <si>
    <t>自行车+地铁</t>
  </si>
  <si>
    <t>补课工资</t>
    <phoneticPr fontId="1" type="noConversion"/>
  </si>
  <si>
    <t>火车(铜陵—&gt;南京南)</t>
  </si>
  <si>
    <t>房租</t>
  </si>
  <si>
    <t>母亲</t>
    <phoneticPr fontId="1" type="noConversion"/>
  </si>
  <si>
    <t>体检费</t>
  </si>
  <si>
    <t>学费</t>
  </si>
  <si>
    <t>父亲</t>
    <phoneticPr fontId="1" type="noConversion"/>
  </si>
  <si>
    <t>雷神加速器</t>
  </si>
  <si>
    <t>百度网盘</t>
  </si>
  <si>
    <t>0</t>
  </si>
  <si>
    <t>耳机</t>
  </si>
  <si>
    <t>剑魔皮肤</t>
  </si>
  <si>
    <t>CF</t>
  </si>
  <si>
    <t>老姑</t>
    <phoneticPr fontId="1" type="noConversion"/>
  </si>
  <si>
    <t>大巴(苏州—&gt;庐江)</t>
  </si>
  <si>
    <t>哪吒</t>
  </si>
  <si>
    <t>燕麦牛奶糖</t>
  </si>
  <si>
    <t>早餐备注</t>
  </si>
  <si>
    <t>莘园一楼</t>
  </si>
  <si>
    <t>北站超市</t>
  </si>
  <si>
    <t>东区第四</t>
  </si>
  <si>
    <t>方塔一楼</t>
  </si>
  <si>
    <t>中餐备注</t>
  </si>
  <si>
    <t>东区四二楼</t>
  </si>
  <si>
    <t>华莱士</t>
  </si>
  <si>
    <t>晚餐备注</t>
  </si>
  <si>
    <t>41+萨莉亚+万靖请客</t>
  </si>
  <si>
    <t>方塔二楼</t>
  </si>
  <si>
    <t>东区第七</t>
  </si>
  <si>
    <t>研会聚餐匡记饺子</t>
  </si>
  <si>
    <t>奶茶备注</t>
  </si>
  <si>
    <t>Costa(请忠太)</t>
  </si>
  <si>
    <t>卞京茶寮+鹿角巷</t>
  </si>
  <si>
    <t>可可蓓蕾，请老朱</t>
  </si>
  <si>
    <t>七分甜</t>
  </si>
  <si>
    <t>三餐备注</t>
  </si>
  <si>
    <t>泡面等</t>
  </si>
  <si>
    <t>青椒蒸蛋饼</t>
  </si>
  <si>
    <t>行建212</t>
  </si>
  <si>
    <t>行建163+60</t>
  </si>
  <si>
    <t>kfc</t>
  </si>
  <si>
    <t>yonghe</t>
  </si>
  <si>
    <t>紫燕百味鸡</t>
  </si>
  <si>
    <t>蜗牛叔叔</t>
  </si>
  <si>
    <t>汉堡王</t>
  </si>
  <si>
    <t>妯娌老鸭汤</t>
  </si>
  <si>
    <t>烧烤</t>
  </si>
  <si>
    <t>金拱门</t>
  </si>
  <si>
    <t>kfc+本斯扒房</t>
  </si>
  <si>
    <t>零食备注</t>
  </si>
  <si>
    <t>红葡萄干9.5，哈密瓜奶5.5</t>
  </si>
  <si>
    <t>巧克力奶</t>
  </si>
  <si>
    <t>原味可可</t>
  </si>
  <si>
    <t>coco</t>
  </si>
  <si>
    <t>草莓奶盖</t>
  </si>
  <si>
    <t>火狐咖啡</t>
  </si>
  <si>
    <t>优益c</t>
  </si>
  <si>
    <t>星巴克</t>
  </si>
  <si>
    <t>奶茶</t>
  </si>
  <si>
    <t>芒果养乐多</t>
  </si>
  <si>
    <t>水果沙拉</t>
  </si>
  <si>
    <t>水果</t>
  </si>
  <si>
    <t>巡茶</t>
  </si>
  <si>
    <t>巡茶+kfc</t>
  </si>
  <si>
    <t>一点点</t>
  </si>
  <si>
    <t>RB</t>
  </si>
  <si>
    <t>红双喜</t>
  </si>
  <si>
    <t>金太阳</t>
  </si>
  <si>
    <t>聚会</t>
  </si>
  <si>
    <t>超市，低价奶</t>
  </si>
  <si>
    <t>鸡排</t>
  </si>
  <si>
    <t>西瓜</t>
  </si>
  <si>
    <t>可乐+椰子汁</t>
  </si>
  <si>
    <t>百事可乐</t>
  </si>
  <si>
    <t>拿铁咖啡</t>
  </si>
  <si>
    <t>红茶+素肉排+仙贝+橙汁</t>
  </si>
  <si>
    <t>利趣拿铁</t>
  </si>
  <si>
    <t>芒果小酪+莓果牛奶</t>
  </si>
  <si>
    <t>芒果小酪</t>
  </si>
  <si>
    <t>椰子汁</t>
  </si>
  <si>
    <t>香滑咖啡</t>
  </si>
  <si>
    <t>橙汁+香滑咖啡+可乐</t>
  </si>
  <si>
    <t>红茶</t>
  </si>
  <si>
    <t>超市备注</t>
  </si>
  <si>
    <t>咖啡+椰汁+鸡蛋</t>
  </si>
  <si>
    <t>欧玛特</t>
  </si>
  <si>
    <t>恒保利</t>
  </si>
  <si>
    <t>给老爸的香蕉</t>
  </si>
  <si>
    <t>恒保利+苏之酥</t>
  </si>
  <si>
    <t>书籍备注</t>
  </si>
  <si>
    <t>算法导论</t>
  </si>
  <si>
    <t>西瓜书</t>
  </si>
  <si>
    <t>车费备注</t>
  </si>
  <si>
    <t>手续费(苏州—&gt;南京南)</t>
  </si>
  <si>
    <t>火车(南京—&gt;苏州)+火车废票(跑到南京南，实际南京)</t>
  </si>
  <si>
    <t>淮安-&gt;苏州</t>
  </si>
  <si>
    <t>淮安&lt;-苏州</t>
  </si>
  <si>
    <t>苏州—&gt;上海(高铁)</t>
  </si>
  <si>
    <t>娱乐备注</t>
  </si>
  <si>
    <t>胡桃里</t>
  </si>
  <si>
    <t>BW</t>
  </si>
  <si>
    <t>淘宝备注</t>
  </si>
  <si>
    <t>袜子</t>
  </si>
  <si>
    <t>椅子</t>
  </si>
  <si>
    <t>马克杯+抱枕</t>
  </si>
  <si>
    <t>水果刀</t>
  </si>
  <si>
    <t>摩丝</t>
  </si>
  <si>
    <t>备注</t>
  </si>
  <si>
    <t>三级+二级+俯卧撑+鼠标垫</t>
  </si>
  <si>
    <t>自由之翼卫衣</t>
  </si>
  <si>
    <t>神拳李青</t>
  </si>
  <si>
    <t>止痛药</t>
  </si>
  <si>
    <t>*孔庙祈福笔芯</t>
  </si>
  <si>
    <t>天行vpn</t>
  </si>
  <si>
    <t>香蕉</t>
  </si>
  <si>
    <t>住宿费</t>
  </si>
  <si>
    <t>理发</t>
  </si>
  <si>
    <t>清灰+换胎</t>
  </si>
  <si>
    <t xml:space="preserve">打印 </t>
  </si>
  <si>
    <t>会员</t>
  </si>
  <si>
    <t>快递</t>
  </si>
  <si>
    <t>雨衣</t>
  </si>
  <si>
    <t>皮鞋</t>
  </si>
  <si>
    <t>租车</t>
  </si>
  <si>
    <t>115会员</t>
  </si>
  <si>
    <t>迅雷会员+网费+奶茶</t>
  </si>
  <si>
    <t>妮维雅</t>
  </si>
  <si>
    <t>手电</t>
  </si>
  <si>
    <t>XUNLEI</t>
  </si>
  <si>
    <t>115</t>
  </si>
  <si>
    <t>lol</t>
  </si>
  <si>
    <t>VPN</t>
  </si>
  <si>
    <t>JIHUANG</t>
  </si>
  <si>
    <t>WB</t>
  </si>
  <si>
    <t>迅雷</t>
  </si>
  <si>
    <t>租号</t>
  </si>
  <si>
    <t>眼镜</t>
  </si>
  <si>
    <t>药</t>
  </si>
  <si>
    <t>网费</t>
  </si>
  <si>
    <t>刮胡刀</t>
  </si>
  <si>
    <t>瑜伽垫</t>
  </si>
  <si>
    <t>社团</t>
  </si>
  <si>
    <t>杯子+可可</t>
  </si>
  <si>
    <t>电源线</t>
  </si>
  <si>
    <t>C++，黑洞，凌仕</t>
  </si>
  <si>
    <t>洗衣</t>
  </si>
  <si>
    <t>迅雷+计算机等级</t>
  </si>
  <si>
    <t>蓝桥杯</t>
  </si>
  <si>
    <t>vpn</t>
  </si>
  <si>
    <t>水费</t>
  </si>
  <si>
    <t>电费</t>
  </si>
  <si>
    <t>拖鞋</t>
  </si>
  <si>
    <t>考研专业课资料</t>
  </si>
  <si>
    <t>贺卡</t>
  </si>
  <si>
    <t>网费+数据结构</t>
  </si>
  <si>
    <t>算法入门</t>
  </si>
  <si>
    <t>网费+电脑桌</t>
  </si>
  <si>
    <t>电费加网费</t>
  </si>
  <si>
    <t>灌篮诺手+</t>
  </si>
  <si>
    <t>市民卡+大话数据结构+运输商务</t>
  </si>
  <si>
    <t>旧街场+羽毛球+胜利9500</t>
  </si>
  <si>
    <t>四级</t>
  </si>
  <si>
    <t>医疗救护</t>
  </si>
  <si>
    <t>洁面乳+沐浴露</t>
  </si>
  <si>
    <t>打印</t>
  </si>
  <si>
    <t>其他</t>
  </si>
  <si>
    <t>奶茶加中饭-&gt;吴凌云</t>
  </si>
  <si>
    <t>115会员，洗澡</t>
  </si>
  <si>
    <t>家珠，圆融食之秘</t>
  </si>
  <si>
    <t>妮维雅+网费</t>
  </si>
  <si>
    <t>请忠太看《大侦探皮卡丘》，舞茶道</t>
  </si>
  <si>
    <t>第一次请陈晨喝coco</t>
  </si>
  <si>
    <t>打水费</t>
  </si>
  <si>
    <t>巴弟鸡排，洗衣液</t>
  </si>
  <si>
    <t>骨头汤饭，芒果</t>
  </si>
  <si>
    <t>与陈晨吃火锅</t>
  </si>
  <si>
    <t>加速器</t>
  </si>
  <si>
    <t>与陈晨看《一条狗的使命2》，喝茉切，网费</t>
  </si>
  <si>
    <t>知网查重</t>
  </si>
  <si>
    <t>红包</t>
  </si>
  <si>
    <t>水费+电影+李姿颖</t>
  </si>
  <si>
    <t>健身房+水费</t>
  </si>
  <si>
    <t>张政鼠标垫+烫发</t>
  </si>
  <si>
    <t>狮子狗皮肤+迅雷</t>
  </si>
  <si>
    <t>VPN+万靖电影+老朱晚餐自助+水费</t>
  </si>
  <si>
    <t>易咖啡半糖</t>
    <phoneticPr fontId="1" type="noConversion"/>
  </si>
  <si>
    <t>汉堡王</t>
    <phoneticPr fontId="1" type="noConversion"/>
  </si>
  <si>
    <t>上海</t>
    <phoneticPr fontId="1" type="noConversion"/>
  </si>
  <si>
    <t>莘园一楼</t>
    <phoneticPr fontId="1" type="noConversion"/>
  </si>
  <si>
    <t>芒果小酪</t>
    <phoneticPr fontId="1" type="noConversion"/>
  </si>
  <si>
    <t>可可欧蕾</t>
    <phoneticPr fontId="1" type="noConversion"/>
  </si>
  <si>
    <t>方塔一楼</t>
    <phoneticPr fontId="1" type="noConversion"/>
  </si>
  <si>
    <t>旧街场</t>
    <phoneticPr fontId="1" type="noConversion"/>
  </si>
  <si>
    <t>泡面</t>
    <phoneticPr fontId="1" type="noConversion"/>
  </si>
  <si>
    <t>怡宝</t>
    <phoneticPr fontId="1" type="noConversion"/>
  </si>
  <si>
    <t>利趣拿铁</t>
    <phoneticPr fontId="1" type="noConversion"/>
  </si>
  <si>
    <t>雀巢香滑</t>
    <phoneticPr fontId="1" type="noConversion"/>
  </si>
  <si>
    <t>莘园一楼，潘登</t>
    <phoneticPr fontId="1" type="noConversion"/>
  </si>
  <si>
    <t>方塔二楼</t>
    <phoneticPr fontId="1" type="noConversion"/>
  </si>
  <si>
    <t>苏州&lt;—上海(高铁)+地铁+滴滴</t>
    <phoneticPr fontId="1" type="noConversion"/>
  </si>
  <si>
    <t>水费+洗衣液</t>
    <phoneticPr fontId="1" type="noConversion"/>
  </si>
  <si>
    <t>东区教育</t>
    <phoneticPr fontId="1" type="noConversion"/>
  </si>
  <si>
    <t>东区第四</t>
    <phoneticPr fontId="1" type="noConversion"/>
  </si>
  <si>
    <t>莘园二楼</t>
    <phoneticPr fontId="1" type="noConversion"/>
  </si>
  <si>
    <t>东区第五</t>
    <phoneticPr fontId="1" type="noConversion"/>
  </si>
  <si>
    <t>网费</t>
    <phoneticPr fontId="1" type="noConversion"/>
  </si>
  <si>
    <t>水晶葡萄</t>
    <phoneticPr fontId="1" type="noConversion"/>
  </si>
  <si>
    <t>滴滴</t>
    <phoneticPr fontId="1" type="noConversion"/>
  </si>
  <si>
    <t>香薰</t>
    <phoneticPr fontId="1" type="noConversion"/>
  </si>
  <si>
    <t>鸡蛋灌饼</t>
    <phoneticPr fontId="1" type="noConversion"/>
  </si>
  <si>
    <t>易咖啡</t>
    <phoneticPr fontId="1" type="noConversion"/>
  </si>
  <si>
    <t>医保+校园马拉松报名费</t>
    <phoneticPr fontId="1" type="noConversion"/>
  </si>
  <si>
    <t>东区第四二楼</t>
    <phoneticPr fontId="1" type="noConversion"/>
  </si>
  <si>
    <t>冰红茶</t>
    <phoneticPr fontId="1" type="noConversion"/>
  </si>
  <si>
    <t>地铁</t>
    <phoneticPr fontId="1" type="noConversion"/>
  </si>
  <si>
    <t>代课</t>
    <phoneticPr fontId="1" type="noConversion"/>
  </si>
  <si>
    <t>百事可乐</t>
    <phoneticPr fontId="1" type="noConversion"/>
  </si>
  <si>
    <t>水费+小西装+打底衫+衬衫+簌口水</t>
    <phoneticPr fontId="1" type="noConversion"/>
  </si>
  <si>
    <t>恒保利</t>
    <phoneticPr fontId="1" type="noConversion"/>
  </si>
  <si>
    <t>马褂唐装</t>
    <phoneticPr fontId="1" type="noConversion"/>
  </si>
  <si>
    <t>水费+充电</t>
    <phoneticPr fontId="1" type="noConversion"/>
  </si>
  <si>
    <t>食其家</t>
    <phoneticPr fontId="1" type="noConversion"/>
  </si>
  <si>
    <t>裤子+阿里云服务器+竹炭除臭</t>
    <phoneticPr fontId="1" type="noConversion"/>
  </si>
  <si>
    <t>椰子汁+辣鱼棒</t>
    <phoneticPr fontId="1" type="noConversion"/>
  </si>
  <si>
    <t>ppt分享</t>
    <phoneticPr fontId="1" type="noConversion"/>
  </si>
  <si>
    <t>短袜</t>
    <phoneticPr fontId="1" type="noConversion"/>
  </si>
  <si>
    <t>妮维雅</t>
    <phoneticPr fontId="1" type="noConversion"/>
  </si>
  <si>
    <t>裤子</t>
    <phoneticPr fontId="1" type="noConversion"/>
  </si>
  <si>
    <t>松露巧克力</t>
    <phoneticPr fontId="1" type="noConversion"/>
  </si>
  <si>
    <t>可乐</t>
    <phoneticPr fontId="1" type="noConversion"/>
  </si>
  <si>
    <t>蜀江龙</t>
    <phoneticPr fontId="1" type="noConversion"/>
  </si>
  <si>
    <t>豪客来牛排</t>
    <phoneticPr fontId="1" type="noConversion"/>
  </si>
  <si>
    <t>luckincoffee</t>
    <phoneticPr fontId="1" type="noConversion"/>
  </si>
  <si>
    <t>水费+电费</t>
    <phoneticPr fontId="1" type="noConversion"/>
  </si>
  <si>
    <t>雀巢咖啡</t>
    <phoneticPr fontId="1" type="noConversion"/>
  </si>
  <si>
    <t>水杯</t>
    <phoneticPr fontId="1" type="noConversion"/>
  </si>
  <si>
    <t>水费</t>
    <phoneticPr fontId="1" type="noConversion"/>
  </si>
  <si>
    <t>电车</t>
    <phoneticPr fontId="1" type="noConversion"/>
  </si>
  <si>
    <t>皇茶</t>
    <phoneticPr fontId="1" type="noConversion"/>
  </si>
  <si>
    <t>口琴</t>
    <phoneticPr fontId="1" type="noConversion"/>
  </si>
  <si>
    <t>方塔</t>
    <phoneticPr fontId="1" type="noConversion"/>
  </si>
  <si>
    <t>11.01</t>
    <phoneticPr fontId="1" type="noConversion"/>
  </si>
  <si>
    <t>11.02</t>
  </si>
  <si>
    <t>11.03</t>
  </si>
  <si>
    <t>11.04</t>
  </si>
  <si>
    <t>11.05</t>
  </si>
  <si>
    <t>11.06</t>
  </si>
  <si>
    <t>11.07</t>
  </si>
  <si>
    <t>11.08</t>
  </si>
  <si>
    <t>11.09</t>
  </si>
  <si>
    <t>与圣楠一起吃烤鸭泡饭</t>
    <phoneticPr fontId="1" type="noConversion"/>
  </si>
  <si>
    <t>教育超市</t>
    <phoneticPr fontId="1" type="noConversion"/>
  </si>
  <si>
    <t>11.5</t>
    <phoneticPr fontId="1" type="noConversion"/>
  </si>
  <si>
    <t>内裤</t>
    <phoneticPr fontId="1" type="noConversion"/>
  </si>
  <si>
    <t>电动车收入+代课</t>
    <phoneticPr fontId="1" type="noConversion"/>
  </si>
  <si>
    <t>迅雷</t>
    <phoneticPr fontId="1" type="noConversion"/>
  </si>
  <si>
    <t>志愿者</t>
    <phoneticPr fontId="1" type="noConversion"/>
  </si>
  <si>
    <t>方正智谷</t>
    <phoneticPr fontId="1" type="noConversion"/>
  </si>
  <si>
    <t>鸭翅根+莓果牛奶</t>
    <phoneticPr fontId="1" type="noConversion"/>
  </si>
  <si>
    <t>仙贝+可乐</t>
    <phoneticPr fontId="1" type="noConversion"/>
  </si>
  <si>
    <t>后庄牛dong</t>
    <phoneticPr fontId="1" type="noConversion"/>
  </si>
  <si>
    <t>电费</t>
    <phoneticPr fontId="1" type="noConversion"/>
  </si>
  <si>
    <t>看牙</t>
    <phoneticPr fontId="1" type="noConversion"/>
  </si>
  <si>
    <t>牙膏+耳机</t>
    <phoneticPr fontId="1" type="noConversion"/>
  </si>
  <si>
    <t>四本书</t>
    <phoneticPr fontId="1" type="noConversion"/>
  </si>
  <si>
    <t>凌仕</t>
    <phoneticPr fontId="1" type="noConversion"/>
  </si>
  <si>
    <t>拔牙</t>
    <phoneticPr fontId="1" type="noConversion"/>
  </si>
  <si>
    <t>洗发水</t>
    <phoneticPr fontId="1" type="noConversion"/>
  </si>
  <si>
    <t>香脆肠</t>
    <phoneticPr fontId="1" type="noConversion"/>
  </si>
  <si>
    <t>方正</t>
    <phoneticPr fontId="1" type="noConversion"/>
  </si>
  <si>
    <t>咪咪</t>
    <phoneticPr fontId="1" type="noConversion"/>
  </si>
  <si>
    <t>烤鸭脖</t>
    <phoneticPr fontId="1" type="noConversion"/>
  </si>
  <si>
    <t>东区第四+黄磊加餐</t>
    <phoneticPr fontId="1" type="noConversion"/>
  </si>
  <si>
    <t>牛dong咖喱</t>
    <phoneticPr fontId="1" type="noConversion"/>
  </si>
  <si>
    <t>卖车</t>
    <phoneticPr fontId="1" type="noConversion"/>
  </si>
  <si>
    <t>椰子汁</t>
    <phoneticPr fontId="1" type="noConversion"/>
  </si>
  <si>
    <t>北疆饭店</t>
    <phoneticPr fontId="1" type="noConversion"/>
  </si>
  <si>
    <t>优衣库卫衣</t>
    <phoneticPr fontId="1" type="noConversion"/>
  </si>
  <si>
    <t>圣楠</t>
    <phoneticPr fontId="1" type="noConversion"/>
  </si>
  <si>
    <t>NB+袜子+保湿+面霜+洗面奶+去角质+护手霜</t>
    <phoneticPr fontId="1" type="noConversion"/>
  </si>
  <si>
    <t>阿萨姆</t>
    <phoneticPr fontId="1" type="noConversion"/>
  </si>
  <si>
    <t>挡风被</t>
    <phoneticPr fontId="1" type="noConversion"/>
  </si>
  <si>
    <t>公交</t>
    <phoneticPr fontId="1" type="noConversion"/>
  </si>
  <si>
    <t>花生牛奶</t>
    <phoneticPr fontId="1" type="noConversion"/>
  </si>
  <si>
    <t>大拇指包子</t>
    <phoneticPr fontId="1" type="noConversion"/>
  </si>
  <si>
    <r>
      <t>107</t>
    </r>
    <r>
      <rPr>
        <b/>
        <sz val="12"/>
        <color theme="1"/>
        <rFont val="Noto Serif SC Black"/>
        <family val="1"/>
        <charset val="134"/>
      </rPr>
      <t>袁哲</t>
    </r>
    <phoneticPr fontId="1" type="noConversion"/>
  </si>
  <si>
    <t>可乐+阿萨姆</t>
    <phoneticPr fontId="1" type="noConversion"/>
  </si>
  <si>
    <t>帽子+香水+裤子+发带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</si>
</sst>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 "/>
    <numFmt numFmtId="177" formatCode="####.000"/>
    <numFmt numFmtId="178" formatCode="0.000E+00"/>
    <numFmt numFmtId="179" formatCode="0.00_ "/>
  </numFmts>
  <fonts count="3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b/>
      <sz val="9"/>
      <color indexed="8"/>
      <name val="PMingLiU"/>
      <family val="1"/>
      <charset val="136"/>
    </font>
    <font>
      <sz val="9"/>
      <color indexed="8"/>
      <name val="MingLiU"/>
      <family val="3"/>
      <charset val="136"/>
    </font>
    <font>
      <sz val="10"/>
      <name val="Arial"/>
      <family val="2"/>
    </font>
    <font>
      <sz val="12"/>
      <color rgb="FF000000"/>
      <name val="Times New Roman"/>
      <family val="1"/>
    </font>
    <font>
      <sz val="9"/>
      <color indexed="8"/>
      <name val="MingLiU"/>
      <family val="1"/>
      <charset val="136"/>
    </font>
    <font>
      <sz val="9"/>
      <name val="宋体"/>
      <family val="3"/>
      <charset val="134"/>
    </font>
    <font>
      <sz val="11"/>
      <color theme="1"/>
      <name val="Times New Roman"/>
      <family val="1"/>
    </font>
    <font>
      <sz val="11"/>
      <color theme="1"/>
      <name val="宋体"/>
      <family val="2"/>
    </font>
    <font>
      <sz val="11"/>
      <color rgb="FFFF0000"/>
      <name val="Times New Roman"/>
      <family val="1"/>
    </font>
    <font>
      <sz val="12"/>
      <color theme="1"/>
      <name val="Noto Serif SC Black"/>
      <family val="1"/>
      <charset val="134"/>
    </font>
    <font>
      <sz val="12"/>
      <color rgb="FFC00000"/>
      <name val="Noto Serif SC Black"/>
      <family val="1"/>
      <charset val="134"/>
    </font>
    <font>
      <b/>
      <sz val="12"/>
      <color rgb="FFFF0000"/>
      <name val="Noto Serif SC Black"/>
      <family val="1"/>
      <charset val="134"/>
    </font>
    <font>
      <sz val="12"/>
      <color rgb="FFFFFF00"/>
      <name val="Noto Serif SC Black"/>
      <family val="1"/>
      <charset val="134"/>
    </font>
    <font>
      <b/>
      <sz val="16"/>
      <color theme="1"/>
      <name val="Noto Serif SC Black"/>
      <family val="1"/>
      <charset val="134"/>
    </font>
    <font>
      <sz val="12"/>
      <color rgb="FFFF0000"/>
      <name val="Noto Serif SC Black"/>
      <family val="1"/>
      <charset val="134"/>
    </font>
    <font>
      <b/>
      <sz val="12"/>
      <color rgb="FF00B050"/>
      <name val="Noto Serif SC Black"/>
      <family val="1"/>
      <charset val="134"/>
    </font>
    <font>
      <b/>
      <sz val="12"/>
      <color rgb="FFFFC000"/>
      <name val="Noto Serif SC Black"/>
      <family val="1"/>
      <charset val="134"/>
    </font>
    <font>
      <b/>
      <sz val="12"/>
      <color theme="1"/>
      <name val="Noto Serif SC Black"/>
      <family val="1"/>
      <charset val="134"/>
    </font>
    <font>
      <sz val="12"/>
      <color rgb="FF00B050"/>
      <name val="Noto Serif SC Black"/>
      <family val="1"/>
      <charset val="134"/>
    </font>
    <font>
      <sz val="12"/>
      <color rgb="FFFFC000"/>
      <name val="Noto Serif SC Black"/>
      <family val="1"/>
      <charset val="134"/>
    </font>
    <font>
      <b/>
      <sz val="20"/>
      <color theme="1"/>
      <name val="Noto Serif SC Black"/>
      <family val="1"/>
      <charset val="134"/>
    </font>
    <font>
      <b/>
      <sz val="16"/>
      <color rgb="FFFF0000"/>
      <name val="Noto Serif SC Black"/>
      <family val="1"/>
      <charset val="134"/>
    </font>
    <font>
      <sz val="12"/>
      <color rgb="FF0070C0"/>
      <name val="Noto Serif SC Black"/>
      <family val="1"/>
      <charset val="134"/>
    </font>
    <font>
      <sz val="12"/>
      <color rgb="FF7030A0"/>
      <name val="Noto Serif SC Black"/>
      <family val="1"/>
      <charset val="134"/>
    </font>
    <font>
      <b/>
      <sz val="18"/>
      <color theme="1"/>
      <name val="Noto Serif SC Black"/>
      <family val="1"/>
      <charset val="134"/>
    </font>
    <font>
      <sz val="16"/>
      <color theme="1"/>
      <name val="Noto Serif SC Black"/>
      <family val="1"/>
      <charset val="134"/>
    </font>
    <font>
      <b/>
      <sz val="12"/>
      <color rgb="FF7030A0"/>
      <name val="Noto Serif SC Black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gradientFill type="path" left="0.5" right="0.5" top="0.5" bottom="0.5">
        <stop position="0">
          <color theme="5"/>
        </stop>
        <stop position="1">
          <color theme="3" tint="0.80001220740379042"/>
        </stop>
      </gradientFill>
    </fill>
    <fill>
      <gradientFill type="path" left="0.5" right="0.5" top="0.5" bottom="0.5">
        <stop position="0">
          <color theme="6" tint="0.40000610370189521"/>
        </stop>
        <stop position="1">
          <color theme="7" tint="0.40000610370189521"/>
        </stop>
      </gradientFill>
    </fill>
    <fill>
      <patternFill patternType="solid">
        <fgColor theme="0" tint="-0.14999847407452621"/>
        <bgColor indexed="64"/>
      </patternFill>
    </fill>
    <fill>
      <gradientFill type="path" left="0.5" right="0.5" top="0.5" bottom="0.5">
        <stop position="0">
          <color rgb="FFFF0000"/>
        </stop>
        <stop position="1">
          <color theme="6" tint="0.59999389629810485"/>
        </stop>
      </gradientFill>
    </fill>
    <fill>
      <gradientFill degree="90">
        <stop position="0">
          <color theme="6" tint="0.59999389629810485"/>
        </stop>
        <stop position="1">
          <color theme="9"/>
        </stop>
      </gradientFill>
    </fill>
  </fills>
  <borders count="30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210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2" fillId="0" borderId="18" xfId="1" applyBorder="1" applyAlignment="1">
      <alignment horizontal="center" vertical="center"/>
    </xf>
    <xf numFmtId="0" fontId="2" fillId="0" borderId="19" xfId="1" applyBorder="1" applyAlignment="1">
      <alignment horizontal="center" vertical="center"/>
    </xf>
    <xf numFmtId="0" fontId="2" fillId="0" borderId="21" xfId="1" applyBorder="1" applyAlignment="1">
      <alignment horizontal="center" vertical="center"/>
    </xf>
    <xf numFmtId="0" fontId="2" fillId="0" borderId="22" xfId="1" applyBorder="1" applyAlignment="1">
      <alignment horizontal="center" vertical="center"/>
    </xf>
    <xf numFmtId="0" fontId="4" fillId="0" borderId="9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177" fontId="4" fillId="0" borderId="13" xfId="1" applyNumberFormat="1" applyFont="1" applyBorder="1" applyAlignment="1">
      <alignment horizontal="center" vertical="center"/>
    </xf>
    <xf numFmtId="177" fontId="4" fillId="0" borderId="14" xfId="1" applyNumberFormat="1" applyFont="1" applyBorder="1" applyAlignment="1">
      <alignment horizontal="center" vertical="center"/>
    </xf>
    <xf numFmtId="177" fontId="4" fillId="0" borderId="15" xfId="1" applyNumberFormat="1" applyFont="1" applyBorder="1" applyAlignment="1">
      <alignment horizontal="center" vertical="center"/>
    </xf>
    <xf numFmtId="177" fontId="4" fillId="0" borderId="17" xfId="1" applyNumberFormat="1" applyFont="1" applyBorder="1" applyAlignment="1">
      <alignment horizontal="center" vertical="center"/>
    </xf>
    <xf numFmtId="177" fontId="4" fillId="0" borderId="18" xfId="1" applyNumberFormat="1" applyFont="1" applyBorder="1" applyAlignment="1">
      <alignment horizontal="center" vertical="center"/>
    </xf>
    <xf numFmtId="177" fontId="4" fillId="0" borderId="19" xfId="1" applyNumberFormat="1" applyFont="1" applyBorder="1" applyAlignment="1">
      <alignment horizontal="center" vertical="center"/>
    </xf>
    <xf numFmtId="177" fontId="4" fillId="0" borderId="21" xfId="1" applyNumberFormat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178" fontId="4" fillId="0" borderId="17" xfId="1" applyNumberFormat="1" applyFont="1" applyBorder="1" applyAlignment="1">
      <alignment horizontal="center" vertical="center"/>
    </xf>
    <xf numFmtId="178" fontId="4" fillId="0" borderId="18" xfId="1" applyNumberFormat="1" applyFont="1" applyBorder="1" applyAlignment="1">
      <alignment horizontal="center" vertical="center"/>
    </xf>
    <xf numFmtId="178" fontId="4" fillId="0" borderId="20" xfId="1" applyNumberFormat="1" applyFont="1" applyBorder="1" applyAlignment="1">
      <alignment horizontal="center" vertical="center"/>
    </xf>
    <xf numFmtId="178" fontId="4" fillId="0" borderId="21" xfId="1" applyNumberFormat="1" applyFont="1" applyBorder="1" applyAlignment="1">
      <alignment horizontal="center" vertical="center"/>
    </xf>
    <xf numFmtId="0" fontId="4" fillId="0" borderId="9" xfId="2" applyFont="1" applyBorder="1" applyAlignment="1">
      <alignment horizontal="center" wrapText="1"/>
    </xf>
    <xf numFmtId="0" fontId="4" fillId="0" borderId="11" xfId="2" applyFont="1" applyBorder="1" applyAlignment="1">
      <alignment horizontal="center" wrapText="1"/>
    </xf>
    <xf numFmtId="0" fontId="4" fillId="0" borderId="12" xfId="2" applyFont="1" applyBorder="1" applyAlignment="1">
      <alignment horizontal="left" vertical="top" wrapText="1"/>
    </xf>
    <xf numFmtId="177" fontId="4" fillId="0" borderId="13" xfId="2" applyNumberFormat="1" applyFont="1" applyBorder="1" applyAlignment="1">
      <alignment horizontal="right" vertical="top"/>
    </xf>
    <xf numFmtId="177" fontId="4" fillId="0" borderId="15" xfId="2" applyNumberFormat="1" applyFont="1" applyBorder="1" applyAlignment="1">
      <alignment horizontal="right" vertical="top"/>
    </xf>
    <xf numFmtId="0" fontId="4" fillId="0" borderId="16" xfId="2" applyFont="1" applyBorder="1" applyAlignment="1">
      <alignment horizontal="left" vertical="top" wrapText="1"/>
    </xf>
    <xf numFmtId="177" fontId="4" fillId="0" borderId="17" xfId="2" applyNumberFormat="1" applyFont="1" applyBorder="1" applyAlignment="1">
      <alignment horizontal="right" vertical="top"/>
    </xf>
    <xf numFmtId="177" fontId="4" fillId="0" borderId="19" xfId="2" applyNumberFormat="1" applyFont="1" applyBorder="1" applyAlignment="1">
      <alignment horizontal="right" vertical="top"/>
    </xf>
    <xf numFmtId="0" fontId="4" fillId="0" borderId="8" xfId="2" applyFont="1" applyBorder="1" applyAlignment="1">
      <alignment horizontal="left" vertical="top" wrapText="1"/>
    </xf>
    <xf numFmtId="177" fontId="4" fillId="0" borderId="20" xfId="2" applyNumberFormat="1" applyFont="1" applyBorder="1" applyAlignment="1">
      <alignment horizontal="right" vertical="top"/>
    </xf>
    <xf numFmtId="177" fontId="4" fillId="0" borderId="22" xfId="2" applyNumberFormat="1" applyFont="1" applyBorder="1" applyAlignment="1">
      <alignment horizontal="right" vertical="top"/>
    </xf>
    <xf numFmtId="0" fontId="5" fillId="0" borderId="0" xfId="2"/>
    <xf numFmtId="0" fontId="4" fillId="0" borderId="9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0" fontId="4" fillId="0" borderId="12" xfId="2" applyFont="1" applyBorder="1" applyAlignment="1">
      <alignment horizontal="center" vertical="center" wrapText="1"/>
    </xf>
    <xf numFmtId="177" fontId="4" fillId="0" borderId="13" xfId="2" applyNumberFormat="1" applyFont="1" applyBorder="1" applyAlignment="1">
      <alignment horizontal="center" vertical="center"/>
    </xf>
    <xf numFmtId="177" fontId="4" fillId="0" borderId="15" xfId="2" applyNumberFormat="1" applyFont="1" applyBorder="1" applyAlignment="1">
      <alignment horizontal="center" vertical="center"/>
    </xf>
    <xf numFmtId="0" fontId="4" fillId="0" borderId="16" xfId="2" applyFont="1" applyBorder="1" applyAlignment="1">
      <alignment horizontal="center" vertical="center" wrapText="1"/>
    </xf>
    <xf numFmtId="177" fontId="4" fillId="0" borderId="17" xfId="2" applyNumberFormat="1" applyFont="1" applyBorder="1" applyAlignment="1">
      <alignment horizontal="center" vertical="center"/>
    </xf>
    <xf numFmtId="177" fontId="4" fillId="0" borderId="19" xfId="2" applyNumberFormat="1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 wrapText="1"/>
    </xf>
    <xf numFmtId="177" fontId="4" fillId="0" borderId="20" xfId="2" applyNumberFormat="1" applyFont="1" applyBorder="1" applyAlignment="1">
      <alignment horizontal="center" vertical="center"/>
    </xf>
    <xf numFmtId="177" fontId="4" fillId="0" borderId="22" xfId="2" applyNumberFormat="1" applyFont="1" applyBorder="1" applyAlignment="1">
      <alignment horizontal="center" vertical="center"/>
    </xf>
    <xf numFmtId="0" fontId="4" fillId="0" borderId="10" xfId="2" applyFont="1" applyBorder="1" applyAlignment="1">
      <alignment horizontal="center" wrapText="1"/>
    </xf>
    <xf numFmtId="177" fontId="4" fillId="0" borderId="14" xfId="2" applyNumberFormat="1" applyFont="1" applyBorder="1" applyAlignment="1">
      <alignment horizontal="right" vertical="top"/>
    </xf>
    <xf numFmtId="177" fontId="4" fillId="0" borderId="18" xfId="2" applyNumberFormat="1" applyFont="1" applyBorder="1" applyAlignment="1">
      <alignment horizontal="right" vertical="top"/>
    </xf>
    <xf numFmtId="0" fontId="5" fillId="0" borderId="18" xfId="2" applyBorder="1" applyAlignment="1">
      <alignment horizontal="center" vertical="center"/>
    </xf>
    <xf numFmtId="0" fontId="5" fillId="0" borderId="19" xfId="2" applyBorder="1" applyAlignment="1">
      <alignment horizontal="center" vertical="center"/>
    </xf>
    <xf numFmtId="177" fontId="4" fillId="0" borderId="21" xfId="2" applyNumberFormat="1" applyFont="1" applyBorder="1" applyAlignment="1">
      <alignment horizontal="right" vertical="top"/>
    </xf>
    <xf numFmtId="0" fontId="5" fillId="0" borderId="21" xfId="2" applyBorder="1" applyAlignment="1">
      <alignment horizontal="center" vertical="center"/>
    </xf>
    <xf numFmtId="0" fontId="5" fillId="0" borderId="22" xfId="2" applyBorder="1" applyAlignment="1">
      <alignment horizontal="center" vertical="center"/>
    </xf>
    <xf numFmtId="0" fontId="6" fillId="0" borderId="25" xfId="0" applyFont="1" applyBorder="1" applyAlignment="1">
      <alignment horizontal="right" vertical="center"/>
    </xf>
    <xf numFmtId="0" fontId="6" fillId="0" borderId="26" xfId="0" applyFont="1" applyBorder="1" applyAlignment="1">
      <alignment horizontal="right" vertical="center"/>
    </xf>
    <xf numFmtId="0" fontId="6" fillId="0" borderId="27" xfId="0" applyFont="1" applyBorder="1" applyAlignment="1">
      <alignment horizontal="right" vertical="center"/>
    </xf>
    <xf numFmtId="0" fontId="6" fillId="0" borderId="28" xfId="0" applyFont="1" applyBorder="1" applyAlignment="1">
      <alignment horizontal="right" vertical="center"/>
    </xf>
    <xf numFmtId="176" fontId="6" fillId="0" borderId="0" xfId="0" applyNumberFormat="1" applyFont="1" applyFill="1" applyBorder="1" applyAlignment="1">
      <alignment horizontal="right" vertical="center"/>
    </xf>
    <xf numFmtId="176" fontId="0" fillId="0" borderId="0" xfId="0" applyNumberFormat="1"/>
    <xf numFmtId="0" fontId="7" fillId="0" borderId="9" xfId="2" applyFont="1" applyBorder="1" applyAlignment="1">
      <alignment horizontal="center" wrapText="1"/>
    </xf>
    <xf numFmtId="0" fontId="7" fillId="0" borderId="10" xfId="2" applyFont="1" applyBorder="1" applyAlignment="1">
      <alignment horizontal="center" wrapText="1"/>
    </xf>
    <xf numFmtId="0" fontId="7" fillId="0" borderId="11" xfId="2" applyFont="1" applyBorder="1" applyAlignment="1">
      <alignment horizontal="center" wrapText="1"/>
    </xf>
    <xf numFmtId="0" fontId="7" fillId="0" borderId="12" xfId="2" applyFont="1" applyBorder="1" applyAlignment="1">
      <alignment horizontal="left" vertical="top" wrapText="1"/>
    </xf>
    <xf numFmtId="177" fontId="7" fillId="0" borderId="13" xfId="2" applyNumberFormat="1" applyFont="1" applyBorder="1" applyAlignment="1">
      <alignment horizontal="right" vertical="top"/>
    </xf>
    <xf numFmtId="177" fontId="7" fillId="0" borderId="14" xfId="2" applyNumberFormat="1" applyFont="1" applyBorder="1" applyAlignment="1">
      <alignment horizontal="right" vertical="top"/>
    </xf>
    <xf numFmtId="177" fontId="7" fillId="0" borderId="15" xfId="2" applyNumberFormat="1" applyFont="1" applyBorder="1" applyAlignment="1">
      <alignment horizontal="right" vertical="top"/>
    </xf>
    <xf numFmtId="0" fontId="7" fillId="0" borderId="16" xfId="2" applyFont="1" applyBorder="1" applyAlignment="1">
      <alignment horizontal="left" vertical="top" wrapText="1"/>
    </xf>
    <xf numFmtId="177" fontId="7" fillId="0" borderId="17" xfId="2" applyNumberFormat="1" applyFont="1" applyBorder="1" applyAlignment="1">
      <alignment horizontal="right" vertical="top"/>
    </xf>
    <xf numFmtId="177" fontId="7" fillId="0" borderId="18" xfId="2" applyNumberFormat="1" applyFont="1" applyBorder="1" applyAlignment="1">
      <alignment horizontal="right" vertical="top"/>
    </xf>
    <xf numFmtId="177" fontId="7" fillId="0" borderId="19" xfId="2" applyNumberFormat="1" applyFont="1" applyBorder="1" applyAlignment="1">
      <alignment horizontal="right" vertical="top"/>
    </xf>
    <xf numFmtId="0" fontId="7" fillId="0" borderId="8" xfId="2" applyFont="1" applyBorder="1" applyAlignment="1">
      <alignment horizontal="left" vertical="top" wrapText="1"/>
    </xf>
    <xf numFmtId="177" fontId="7" fillId="0" borderId="20" xfId="2" applyNumberFormat="1" applyFont="1" applyBorder="1" applyAlignment="1">
      <alignment horizontal="right" vertical="top"/>
    </xf>
    <xf numFmtId="177" fontId="7" fillId="0" borderId="21" xfId="2" applyNumberFormat="1" applyFont="1" applyBorder="1" applyAlignment="1">
      <alignment horizontal="right" vertical="top"/>
    </xf>
    <xf numFmtId="0" fontId="7" fillId="0" borderId="12" xfId="2" applyFont="1" applyBorder="1" applyAlignment="1">
      <alignment horizontal="center" vertical="top" wrapText="1"/>
    </xf>
    <xf numFmtId="177" fontId="7" fillId="0" borderId="13" xfId="2" applyNumberFormat="1" applyFont="1" applyBorder="1" applyAlignment="1">
      <alignment horizontal="center" vertical="top"/>
    </xf>
    <xf numFmtId="177" fontId="7" fillId="0" borderId="14" xfId="2" applyNumberFormat="1" applyFont="1" applyBorder="1" applyAlignment="1">
      <alignment horizontal="center" vertical="top"/>
    </xf>
    <xf numFmtId="177" fontId="7" fillId="0" borderId="15" xfId="2" applyNumberFormat="1" applyFont="1" applyBorder="1" applyAlignment="1">
      <alignment horizontal="center" vertical="top"/>
    </xf>
    <xf numFmtId="0" fontId="7" fillId="0" borderId="16" xfId="2" applyFont="1" applyBorder="1" applyAlignment="1">
      <alignment horizontal="center" vertical="top" wrapText="1"/>
    </xf>
    <xf numFmtId="177" fontId="7" fillId="0" borderId="17" xfId="2" applyNumberFormat="1" applyFont="1" applyBorder="1" applyAlignment="1">
      <alignment horizontal="center" vertical="top"/>
    </xf>
    <xf numFmtId="177" fontId="7" fillId="0" borderId="18" xfId="2" applyNumberFormat="1" applyFont="1" applyBorder="1" applyAlignment="1">
      <alignment horizontal="center" vertical="top"/>
    </xf>
    <xf numFmtId="177" fontId="7" fillId="0" borderId="19" xfId="2" applyNumberFormat="1" applyFont="1" applyBorder="1" applyAlignment="1">
      <alignment horizontal="center" vertical="top"/>
    </xf>
    <xf numFmtId="178" fontId="7" fillId="0" borderId="17" xfId="2" applyNumberFormat="1" applyFont="1" applyBorder="1" applyAlignment="1">
      <alignment horizontal="center" vertical="top"/>
    </xf>
    <xf numFmtId="178" fontId="7" fillId="0" borderId="18" xfId="2" applyNumberFormat="1" applyFont="1" applyBorder="1" applyAlignment="1">
      <alignment horizontal="center" vertical="top"/>
    </xf>
    <xf numFmtId="0" fontId="7" fillId="0" borderId="8" xfId="2" applyFont="1" applyBorder="1" applyAlignment="1">
      <alignment horizontal="center" vertical="top" wrapText="1"/>
    </xf>
    <xf numFmtId="178" fontId="7" fillId="0" borderId="20" xfId="2" applyNumberFormat="1" applyFont="1" applyBorder="1" applyAlignment="1">
      <alignment horizontal="center" vertical="top"/>
    </xf>
    <xf numFmtId="178" fontId="7" fillId="0" borderId="21" xfId="2" applyNumberFormat="1" applyFont="1" applyBorder="1" applyAlignment="1">
      <alignment horizontal="center" vertical="top"/>
    </xf>
    <xf numFmtId="177" fontId="7" fillId="0" borderId="21" xfId="2" applyNumberFormat="1" applyFont="1" applyBorder="1" applyAlignment="1">
      <alignment horizontal="center" vertical="top"/>
    </xf>
    <xf numFmtId="177" fontId="7" fillId="0" borderId="22" xfId="2" applyNumberFormat="1" applyFont="1" applyBorder="1" applyAlignment="1">
      <alignment horizontal="right" vertical="top"/>
    </xf>
    <xf numFmtId="0" fontId="0" fillId="0" borderId="29" xfId="0" applyBorder="1" applyAlignment="1">
      <alignment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2" applyFont="1" applyBorder="1" applyAlignment="1">
      <alignment horizontal="center" vertical="center" wrapText="1"/>
    </xf>
    <xf numFmtId="0" fontId="5" fillId="0" borderId="0" xfId="2" applyFont="1" applyBorder="1" applyAlignment="1">
      <alignment horizontal="center" vertical="center"/>
    </xf>
    <xf numFmtId="0" fontId="5" fillId="0" borderId="1" xfId="2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/>
    </xf>
    <xf numFmtId="0" fontId="7" fillId="0" borderId="12" xfId="2" applyFont="1" applyBorder="1" applyAlignment="1">
      <alignment horizontal="center" wrapText="1"/>
    </xf>
    <xf numFmtId="0" fontId="5" fillId="0" borderId="24" xfId="2" applyFont="1" applyBorder="1" applyAlignment="1">
      <alignment horizontal="center" vertical="center"/>
    </xf>
    <xf numFmtId="0" fontId="5" fillId="0" borderId="23" xfId="2" applyFont="1" applyBorder="1" applyAlignment="1">
      <alignment horizontal="center" vertical="center"/>
    </xf>
    <xf numFmtId="0" fontId="7" fillId="0" borderId="1" xfId="2" applyFont="1" applyBorder="1" applyAlignment="1">
      <alignment horizontal="center" wrapText="1"/>
    </xf>
    <xf numFmtId="0" fontId="7" fillId="0" borderId="2" xfId="2" applyFont="1" applyBorder="1" applyAlignment="1">
      <alignment horizontal="center" wrapText="1"/>
    </xf>
    <xf numFmtId="0" fontId="5" fillId="0" borderId="3" xfId="2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7" fillId="0" borderId="5" xfId="2" applyFont="1" applyBorder="1" applyAlignment="1">
      <alignment horizontal="center" wrapText="1"/>
    </xf>
    <xf numFmtId="0" fontId="7" fillId="0" borderId="6" xfId="2" applyFont="1" applyBorder="1" applyAlignment="1">
      <alignment horizontal="center" wrapText="1"/>
    </xf>
    <xf numFmtId="0" fontId="5" fillId="0" borderId="7" xfId="2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/>
    </xf>
    <xf numFmtId="0" fontId="4" fillId="0" borderId="12" xfId="2" applyFont="1" applyBorder="1" applyAlignment="1">
      <alignment horizontal="center" wrapText="1"/>
    </xf>
    <xf numFmtId="0" fontId="4" fillId="0" borderId="12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left" wrapText="1"/>
    </xf>
    <xf numFmtId="0" fontId="4" fillId="0" borderId="2" xfId="2" applyFont="1" applyBorder="1" applyAlignment="1">
      <alignment horizontal="center" wrapText="1"/>
    </xf>
    <xf numFmtId="0" fontId="4" fillId="0" borderId="5" xfId="2" applyFont="1" applyBorder="1" applyAlignment="1">
      <alignment horizontal="center" wrapText="1"/>
    </xf>
    <xf numFmtId="0" fontId="4" fillId="0" borderId="6" xfId="2" applyFont="1" applyBorder="1" applyAlignment="1">
      <alignment horizontal="center" wrapText="1"/>
    </xf>
    <xf numFmtId="0" fontId="12" fillId="0" borderId="0" xfId="0" applyFont="1" applyAlignment="1">
      <alignment horizontal="center"/>
    </xf>
    <xf numFmtId="49" fontId="12" fillId="0" borderId="0" xfId="0" applyNumberFormat="1" applyFont="1" applyAlignment="1">
      <alignment horizontal="center"/>
    </xf>
    <xf numFmtId="0" fontId="12" fillId="6" borderId="0" xfId="0" applyFont="1" applyFill="1" applyAlignment="1">
      <alignment horizontal="center" vertical="center"/>
    </xf>
    <xf numFmtId="49" fontId="13" fillId="0" borderId="0" xfId="0" applyNumberFormat="1" applyFont="1" applyAlignment="1">
      <alignment horizontal="center"/>
    </xf>
    <xf numFmtId="49" fontId="13" fillId="0" borderId="0" xfId="0" applyNumberFormat="1" applyFont="1" applyAlignment="1">
      <alignment horizontal="center" vertical="center"/>
    </xf>
    <xf numFmtId="0" fontId="12" fillId="10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/>
    </xf>
    <xf numFmtId="49" fontId="13" fillId="0" borderId="0" xfId="0" applyNumberFormat="1" applyFont="1" applyAlignment="1">
      <alignment horizontal="center" vertical="center" shrinkToFit="1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5" borderId="0" xfId="0" applyFont="1" applyFill="1" applyAlignment="1">
      <alignment horizontal="center"/>
    </xf>
    <xf numFmtId="0" fontId="12" fillId="5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49" fontId="12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 shrinkToFit="1"/>
    </xf>
    <xf numFmtId="0" fontId="18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8" borderId="0" xfId="0" applyFont="1" applyFill="1" applyAlignment="1">
      <alignment horizontal="center"/>
    </xf>
    <xf numFmtId="49" fontId="20" fillId="8" borderId="0" xfId="0" applyNumberFormat="1" applyFont="1" applyFill="1" applyAlignment="1">
      <alignment horizontal="center"/>
    </xf>
    <xf numFmtId="0" fontId="20" fillId="10" borderId="0" xfId="0" applyFont="1" applyFill="1" applyAlignment="1">
      <alignment horizontal="center"/>
    </xf>
    <xf numFmtId="49" fontId="12" fillId="0" borderId="0" xfId="0" quotePrefix="1" applyNumberFormat="1" applyFont="1" applyAlignment="1">
      <alignment horizontal="center"/>
    </xf>
    <xf numFmtId="49" fontId="12" fillId="0" borderId="0" xfId="0" applyNumberFormat="1" applyFont="1" applyAlignment="1">
      <alignment horizontal="center" vertical="center" shrinkToFit="1"/>
    </xf>
    <xf numFmtId="0" fontId="21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0" fillId="9" borderId="0" xfId="0" applyFont="1" applyFill="1" applyAlignment="1">
      <alignment horizontal="center"/>
    </xf>
    <xf numFmtId="49" fontId="20" fillId="9" borderId="0" xfId="0" applyNumberFormat="1" applyFont="1" applyFill="1" applyAlignment="1">
      <alignment horizontal="center"/>
    </xf>
    <xf numFmtId="0" fontId="20" fillId="0" borderId="0" xfId="0" applyFont="1" applyAlignment="1">
      <alignment horizontal="center" vertical="center"/>
    </xf>
    <xf numFmtId="49" fontId="12" fillId="0" borderId="0" xfId="0" quotePrefix="1" applyNumberFormat="1" applyFont="1" applyAlignment="1">
      <alignment horizontal="center" vertical="center"/>
    </xf>
    <xf numFmtId="0" fontId="23" fillId="12" borderId="0" xfId="0" applyFont="1" applyFill="1" applyAlignment="1">
      <alignment horizontal="center"/>
    </xf>
    <xf numFmtId="0" fontId="12" fillId="12" borderId="0" xfId="0" applyFont="1" applyFill="1" applyAlignment="1">
      <alignment horizontal="center"/>
    </xf>
    <xf numFmtId="49" fontId="12" fillId="12" borderId="0" xfId="0" applyNumberFormat="1" applyFont="1" applyFill="1" applyAlignment="1">
      <alignment horizontal="center"/>
    </xf>
    <xf numFmtId="0" fontId="12" fillId="12" borderId="0" xfId="0" applyFont="1" applyFill="1" applyAlignment="1">
      <alignment horizontal="center" vertical="center"/>
    </xf>
    <xf numFmtId="49" fontId="12" fillId="12" borderId="0" xfId="0" applyNumberFormat="1" applyFont="1" applyFill="1" applyAlignment="1">
      <alignment horizontal="center" vertical="center"/>
    </xf>
    <xf numFmtId="49" fontId="12" fillId="12" borderId="0" xfId="0" applyNumberFormat="1" applyFont="1" applyFill="1" applyAlignment="1">
      <alignment horizontal="center" vertical="center" shrinkToFit="1"/>
    </xf>
    <xf numFmtId="0" fontId="24" fillId="12" borderId="0" xfId="0" applyFont="1" applyFill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0" fontId="21" fillId="12" borderId="0" xfId="0" applyFont="1" applyFill="1" applyAlignment="1">
      <alignment horizontal="center"/>
    </xf>
    <xf numFmtId="0" fontId="17" fillId="12" borderId="0" xfId="0" applyFont="1" applyFill="1" applyAlignment="1">
      <alignment horizontal="center"/>
    </xf>
    <xf numFmtId="0" fontId="22" fillId="12" borderId="0" xfId="0" applyFont="1" applyFill="1" applyAlignment="1">
      <alignment horizontal="center"/>
    </xf>
    <xf numFmtId="49" fontId="20" fillId="11" borderId="0" xfId="0" applyNumberFormat="1" applyFont="1" applyFill="1" applyAlignment="1">
      <alignment horizontal="center" vertical="center"/>
    </xf>
    <xf numFmtId="49" fontId="17" fillId="0" borderId="0" xfId="0" applyNumberFormat="1" applyFont="1" applyAlignment="1">
      <alignment horizontal="center"/>
    </xf>
    <xf numFmtId="49" fontId="25" fillId="0" borderId="0" xfId="0" applyNumberFormat="1" applyFont="1" applyAlignment="1">
      <alignment horizontal="center"/>
    </xf>
    <xf numFmtId="49" fontId="17" fillId="0" borderId="0" xfId="0" quotePrefix="1" applyNumberFormat="1" applyFont="1" applyAlignment="1">
      <alignment horizontal="center"/>
    </xf>
    <xf numFmtId="49" fontId="25" fillId="0" borderId="0" xfId="0" quotePrefix="1" applyNumberFormat="1" applyFont="1" applyAlignment="1">
      <alignment horizontal="center"/>
    </xf>
    <xf numFmtId="49" fontId="26" fillId="0" borderId="0" xfId="0" quotePrefix="1" applyNumberFormat="1" applyFont="1" applyAlignment="1">
      <alignment horizontal="center" vertical="center"/>
    </xf>
    <xf numFmtId="49" fontId="17" fillId="0" borderId="0" xfId="0" quotePrefix="1" applyNumberFormat="1" applyFont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/>
    </xf>
    <xf numFmtId="49" fontId="12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 shrinkToFit="1"/>
    </xf>
    <xf numFmtId="0" fontId="14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0" fontId="27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28" fillId="12" borderId="0" xfId="0" applyFont="1" applyFill="1" applyAlignment="1">
      <alignment horizontal="center" vertical="center"/>
    </xf>
    <xf numFmtId="0" fontId="20" fillId="0" borderId="0" xfId="0" applyFont="1" applyAlignment="1">
      <alignment horizontal="center"/>
    </xf>
    <xf numFmtId="0" fontId="29" fillId="0" borderId="0" xfId="0" applyFont="1" applyAlignment="1">
      <alignment horizontal="center" vertical="center"/>
    </xf>
    <xf numFmtId="0" fontId="29" fillId="9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179" fontId="12" fillId="0" borderId="0" xfId="0" applyNumberFormat="1" applyFont="1" applyAlignment="1">
      <alignment horizontal="center" vertical="center"/>
    </xf>
    <xf numFmtId="179" fontId="20" fillId="0" borderId="0" xfId="0" applyNumberFormat="1" applyFont="1" applyAlignment="1">
      <alignment horizontal="center" vertical="center"/>
    </xf>
  </cellXfs>
  <cellStyles count="3">
    <cellStyle name="常规" xfId="0" builtinId="0"/>
    <cellStyle name="常规_Sheet2" xfId="1" xr:uid="{00000000-0005-0000-0000-000001000000}"/>
    <cellStyle name="常规_Sheet2_1" xfId="2" xr:uid="{00000000-0005-0000-0000-000002000000}"/>
  </cellStyles>
  <dxfs count="0"/>
  <tableStyles count="0" defaultTableStyle="TableStyleMedium2" defaultPivotStyle="PivotStyleMedium9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9</a:t>
            </a:r>
            <a:r>
              <a:rPr lang="zh-CN" altLang="en-US" sz="2400"/>
              <a:t>月饮食</a:t>
            </a:r>
            <a:endParaRPr lang="en-US" altLang="zh-CN" sz="2400"/>
          </a:p>
        </c:rich>
      </c:tx>
      <c:layout>
        <c:manualLayout>
          <c:xMode val="edge"/>
          <c:yMode val="edge"/>
          <c:x val="0.46880113353164288"/>
          <c:y val="7.9552280046297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8087159242409541E-2"/>
          <c:y val="0.16517364042508614"/>
          <c:w val="0.91335985224716332"/>
          <c:h val="0.74575425375019744"/>
        </c:manualLayout>
      </c:layout>
      <c:lineChart>
        <c:grouping val="standard"/>
        <c:varyColors val="0"/>
        <c:ser>
          <c:idx val="0"/>
          <c:order val="0"/>
          <c:tx>
            <c:v>早餐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Sheet1!$E$754:$E$783</c:f>
              <c:numCache>
                <c:formatCode>General</c:formatCode>
                <c:ptCount val="30"/>
                <c:pt idx="0">
                  <c:v>0</c:v>
                </c:pt>
                <c:pt idx="1">
                  <c:v>9.5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5</c:v>
                </c:pt>
                <c:pt idx="18">
                  <c:v>6.5</c:v>
                </c:pt>
                <c:pt idx="19">
                  <c:v>23.5</c:v>
                </c:pt>
                <c:pt idx="20">
                  <c:v>10.5</c:v>
                </c:pt>
                <c:pt idx="21">
                  <c:v>0</c:v>
                </c:pt>
                <c:pt idx="22">
                  <c:v>5</c:v>
                </c:pt>
                <c:pt idx="23">
                  <c:v>10</c:v>
                </c:pt>
                <c:pt idx="24">
                  <c:v>0</c:v>
                </c:pt>
                <c:pt idx="25">
                  <c:v>5</c:v>
                </c:pt>
                <c:pt idx="26">
                  <c:v>10.5</c:v>
                </c:pt>
                <c:pt idx="27">
                  <c:v>10</c:v>
                </c:pt>
                <c:pt idx="28">
                  <c:v>5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7-452B-B29B-3DD679383857}"/>
            </c:ext>
          </c:extLst>
        </c:ser>
        <c:ser>
          <c:idx val="1"/>
          <c:order val="1"/>
          <c:tx>
            <c:v>中餐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Sheet1!$G$754:$G$783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</c:v>
                </c:pt>
                <c:pt idx="9">
                  <c:v>0</c:v>
                </c:pt>
                <c:pt idx="10">
                  <c:v>10</c:v>
                </c:pt>
                <c:pt idx="11">
                  <c:v>16</c:v>
                </c:pt>
                <c:pt idx="12">
                  <c:v>0</c:v>
                </c:pt>
                <c:pt idx="13">
                  <c:v>0</c:v>
                </c:pt>
                <c:pt idx="14">
                  <c:v>24</c:v>
                </c:pt>
                <c:pt idx="15">
                  <c:v>7.2</c:v>
                </c:pt>
                <c:pt idx="16">
                  <c:v>19</c:v>
                </c:pt>
                <c:pt idx="17">
                  <c:v>11</c:v>
                </c:pt>
                <c:pt idx="18">
                  <c:v>7</c:v>
                </c:pt>
                <c:pt idx="19">
                  <c:v>7</c:v>
                </c:pt>
                <c:pt idx="20">
                  <c:v>0</c:v>
                </c:pt>
                <c:pt idx="21">
                  <c:v>0</c:v>
                </c:pt>
                <c:pt idx="22">
                  <c:v>9.5</c:v>
                </c:pt>
                <c:pt idx="23">
                  <c:v>12</c:v>
                </c:pt>
                <c:pt idx="24">
                  <c:v>14</c:v>
                </c:pt>
                <c:pt idx="25">
                  <c:v>11</c:v>
                </c:pt>
                <c:pt idx="26">
                  <c:v>6</c:v>
                </c:pt>
                <c:pt idx="27">
                  <c:v>0</c:v>
                </c:pt>
                <c:pt idx="28">
                  <c:v>9</c:v>
                </c:pt>
                <c:pt idx="2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7-452B-B29B-3DD679383857}"/>
            </c:ext>
          </c:extLst>
        </c:ser>
        <c:ser>
          <c:idx val="2"/>
          <c:order val="2"/>
          <c:tx>
            <c:v>晚餐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Sheet1!$I$754:$I$783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32.5</c:v>
                </c:pt>
                <c:pt idx="4">
                  <c:v>0</c:v>
                </c:pt>
                <c:pt idx="5">
                  <c:v>0</c:v>
                </c:pt>
                <c:pt idx="6">
                  <c:v>37.5</c:v>
                </c:pt>
                <c:pt idx="7">
                  <c:v>25</c:v>
                </c:pt>
                <c:pt idx="8">
                  <c:v>0</c:v>
                </c:pt>
                <c:pt idx="9">
                  <c:v>11</c:v>
                </c:pt>
                <c:pt idx="10">
                  <c:v>13</c:v>
                </c:pt>
                <c:pt idx="11">
                  <c:v>8.1999999999999993</c:v>
                </c:pt>
                <c:pt idx="12">
                  <c:v>0</c:v>
                </c:pt>
                <c:pt idx="13">
                  <c:v>10</c:v>
                </c:pt>
                <c:pt idx="14">
                  <c:v>0</c:v>
                </c:pt>
                <c:pt idx="15">
                  <c:v>11</c:v>
                </c:pt>
                <c:pt idx="16">
                  <c:v>13</c:v>
                </c:pt>
                <c:pt idx="17">
                  <c:v>0</c:v>
                </c:pt>
                <c:pt idx="18">
                  <c:v>16</c:v>
                </c:pt>
                <c:pt idx="19">
                  <c:v>26</c:v>
                </c:pt>
                <c:pt idx="20">
                  <c:v>0</c:v>
                </c:pt>
                <c:pt idx="21">
                  <c:v>45</c:v>
                </c:pt>
                <c:pt idx="22">
                  <c:v>7.2</c:v>
                </c:pt>
                <c:pt idx="23">
                  <c:v>0</c:v>
                </c:pt>
                <c:pt idx="24">
                  <c:v>8</c:v>
                </c:pt>
                <c:pt idx="25">
                  <c:v>29</c:v>
                </c:pt>
                <c:pt idx="26">
                  <c:v>70</c:v>
                </c:pt>
                <c:pt idx="27">
                  <c:v>0</c:v>
                </c:pt>
                <c:pt idx="28">
                  <c:v>11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E7-452B-B29B-3DD679383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045472"/>
        <c:axId val="1946199104"/>
      </c:lineChart>
      <c:catAx>
        <c:axId val="1939045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46199104"/>
        <c:crosses val="autoZero"/>
        <c:auto val="1"/>
        <c:lblAlgn val="ctr"/>
        <c:lblOffset val="100"/>
        <c:noMultiLvlLbl val="0"/>
      </c:catAx>
      <c:valAx>
        <c:axId val="1946199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3904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8246552949337165"/>
          <c:y val="2.8454935978468633E-2"/>
          <c:w val="8.1640710052508406E-2"/>
          <c:h val="0.1462541387866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早餐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Sheet3!$A$2:$A$51</c:f>
              <c:strCache>
                <c:ptCount val="50"/>
                <c:pt idx="0">
                  <c:v>4.9</c:v>
                </c:pt>
                <c:pt idx="1">
                  <c:v>4.10</c:v>
                </c:pt>
                <c:pt idx="2">
                  <c:v>4.11</c:v>
                </c:pt>
                <c:pt idx="3">
                  <c:v>4.12</c:v>
                </c:pt>
                <c:pt idx="4">
                  <c:v>4.13</c:v>
                </c:pt>
                <c:pt idx="5">
                  <c:v>4.14</c:v>
                </c:pt>
                <c:pt idx="6">
                  <c:v>4.15</c:v>
                </c:pt>
                <c:pt idx="7">
                  <c:v>4.16</c:v>
                </c:pt>
                <c:pt idx="8">
                  <c:v>4.17</c:v>
                </c:pt>
                <c:pt idx="9">
                  <c:v>4.18</c:v>
                </c:pt>
                <c:pt idx="10">
                  <c:v>4.19</c:v>
                </c:pt>
                <c:pt idx="11">
                  <c:v>4.20</c:v>
                </c:pt>
                <c:pt idx="12">
                  <c:v>4.21</c:v>
                </c:pt>
                <c:pt idx="13">
                  <c:v>4.22</c:v>
                </c:pt>
                <c:pt idx="14">
                  <c:v>4.23</c:v>
                </c:pt>
                <c:pt idx="15">
                  <c:v>4.24</c:v>
                </c:pt>
                <c:pt idx="16">
                  <c:v>4.25</c:v>
                </c:pt>
                <c:pt idx="17">
                  <c:v>4.26</c:v>
                </c:pt>
                <c:pt idx="18">
                  <c:v>4.27</c:v>
                </c:pt>
                <c:pt idx="19">
                  <c:v>4.28</c:v>
                </c:pt>
                <c:pt idx="20">
                  <c:v>4.29</c:v>
                </c:pt>
                <c:pt idx="21">
                  <c:v>4.30</c:v>
                </c:pt>
                <c:pt idx="22">
                  <c:v>5.1</c:v>
                </c:pt>
                <c:pt idx="23">
                  <c:v>5.2</c:v>
                </c:pt>
                <c:pt idx="24">
                  <c:v>5.3</c:v>
                </c:pt>
                <c:pt idx="25">
                  <c:v>5.4</c:v>
                </c:pt>
                <c:pt idx="26">
                  <c:v>5.5</c:v>
                </c:pt>
                <c:pt idx="27">
                  <c:v>5.6</c:v>
                </c:pt>
                <c:pt idx="28">
                  <c:v>5.7</c:v>
                </c:pt>
                <c:pt idx="29">
                  <c:v>5.8</c:v>
                </c:pt>
                <c:pt idx="30">
                  <c:v>5.9</c:v>
                </c:pt>
                <c:pt idx="31">
                  <c:v>5.10</c:v>
                </c:pt>
                <c:pt idx="32">
                  <c:v>5.11</c:v>
                </c:pt>
                <c:pt idx="33">
                  <c:v>5.12</c:v>
                </c:pt>
                <c:pt idx="34">
                  <c:v>5.13</c:v>
                </c:pt>
                <c:pt idx="35">
                  <c:v>5.14</c:v>
                </c:pt>
                <c:pt idx="36">
                  <c:v>5.15</c:v>
                </c:pt>
                <c:pt idx="37">
                  <c:v>5.16</c:v>
                </c:pt>
                <c:pt idx="38">
                  <c:v>5.17</c:v>
                </c:pt>
                <c:pt idx="39">
                  <c:v>5.18</c:v>
                </c:pt>
                <c:pt idx="40">
                  <c:v>5.19</c:v>
                </c:pt>
                <c:pt idx="41">
                  <c:v>5.20</c:v>
                </c:pt>
                <c:pt idx="42">
                  <c:v>5.21</c:v>
                </c:pt>
                <c:pt idx="43">
                  <c:v>5.22</c:v>
                </c:pt>
                <c:pt idx="44">
                  <c:v>5.23</c:v>
                </c:pt>
                <c:pt idx="45">
                  <c:v>5.24</c:v>
                </c:pt>
                <c:pt idx="46">
                  <c:v>5.25</c:v>
                </c:pt>
                <c:pt idx="47">
                  <c:v>5.26</c:v>
                </c:pt>
                <c:pt idx="48">
                  <c:v>5.27</c:v>
                </c:pt>
                <c:pt idx="49">
                  <c:v>5.28</c:v>
                </c:pt>
              </c:strCache>
            </c:strRef>
          </c:cat>
          <c:val>
            <c:numRef>
              <c:f>Sheet3!$B$2:$B$51</c:f>
              <c:numCache>
                <c:formatCode>General</c:formatCode>
                <c:ptCount val="50"/>
                <c:pt idx="2">
                  <c:v>4.5</c:v>
                </c:pt>
                <c:pt idx="8">
                  <c:v>6</c:v>
                </c:pt>
                <c:pt idx="9">
                  <c:v>6.5</c:v>
                </c:pt>
                <c:pt idx="10">
                  <c:v>16</c:v>
                </c:pt>
                <c:pt idx="16">
                  <c:v>6.5</c:v>
                </c:pt>
                <c:pt idx="18">
                  <c:v>12</c:v>
                </c:pt>
                <c:pt idx="20">
                  <c:v>12</c:v>
                </c:pt>
                <c:pt idx="21">
                  <c:v>7</c:v>
                </c:pt>
                <c:pt idx="24">
                  <c:v>7.5</c:v>
                </c:pt>
                <c:pt idx="26">
                  <c:v>9</c:v>
                </c:pt>
                <c:pt idx="27">
                  <c:v>7</c:v>
                </c:pt>
                <c:pt idx="30">
                  <c:v>4.5</c:v>
                </c:pt>
                <c:pt idx="34">
                  <c:v>7</c:v>
                </c:pt>
                <c:pt idx="36">
                  <c:v>5.5</c:v>
                </c:pt>
                <c:pt idx="47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0-4A11-9803-CB759B677C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6955264"/>
        <c:axId val="186956800"/>
      </c:areaChart>
      <c:catAx>
        <c:axId val="18695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956800"/>
        <c:crosses val="autoZero"/>
        <c:auto val="1"/>
        <c:lblAlgn val="ctr"/>
        <c:lblOffset val="100"/>
        <c:noMultiLvlLbl val="0"/>
      </c:catAx>
      <c:valAx>
        <c:axId val="18695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95526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</xdr:colOff>
      <xdr:row>168</xdr:row>
      <xdr:rowOff>19050</xdr:rowOff>
    </xdr:from>
    <xdr:to>
      <xdr:col>20</xdr:col>
      <xdr:colOff>742950</xdr:colOff>
      <xdr:row>169</xdr:row>
      <xdr:rowOff>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6" y="38157150"/>
          <a:ext cx="742949" cy="200025"/>
        </a:xfrm>
        <a:prstGeom prst="rect">
          <a:avLst/>
        </a:prstGeom>
      </xdr:spPr>
    </xdr:pic>
    <xdr:clientData/>
  </xdr:twoCellAnchor>
  <xdr:twoCellAnchor>
    <xdr:from>
      <xdr:col>5</xdr:col>
      <xdr:colOff>95251</xdr:colOff>
      <xdr:row>858</xdr:row>
      <xdr:rowOff>61719</xdr:rowOff>
    </xdr:from>
    <xdr:to>
      <xdr:col>25</xdr:col>
      <xdr:colOff>408462</xdr:colOff>
      <xdr:row>890</xdr:row>
      <xdr:rowOff>68040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C3C35C-C07C-4797-8E56-F7908893C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6</xdr:row>
      <xdr:rowOff>19049</xdr:rowOff>
    </xdr:from>
    <xdr:to>
      <xdr:col>13</xdr:col>
      <xdr:colOff>666749</xdr:colOff>
      <xdr:row>25</xdr:row>
      <xdr:rowOff>104774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850"/>
  <sheetViews>
    <sheetView tabSelected="1" zoomScale="70" zoomScaleNormal="70" workbookViewId="0">
      <pane ySplit="1" topLeftCell="A820" activePane="bottomLeft" state="frozen"/>
      <selection pane="bottomLeft" activeCell="Q848" sqref="Q848"/>
    </sheetView>
  </sheetViews>
  <sheetFormatPr defaultRowHeight="19.5" x14ac:dyDescent="0.4"/>
  <cols>
    <col min="1" max="1" width="13.625" style="135" bestFit="1" customWidth="1"/>
    <col min="2" max="2" width="9.875" style="135" bestFit="1" customWidth="1"/>
    <col min="3" max="3" width="6.125" style="135" bestFit="1" customWidth="1"/>
    <col min="4" max="4" width="6.875" style="136" bestFit="1" customWidth="1"/>
    <col min="5" max="5" width="11" style="143" bestFit="1" customWidth="1"/>
    <col min="6" max="6" width="12.5" style="136" bestFit="1" customWidth="1"/>
    <col min="7" max="7" width="7.25" style="143" bestFit="1" customWidth="1"/>
    <col min="8" max="8" width="12.625" style="136" bestFit="1" customWidth="1"/>
    <col min="9" max="9" width="11.5" style="143" bestFit="1" customWidth="1"/>
    <col min="10" max="10" width="22.125" style="155" bestFit="1" customWidth="1"/>
    <col min="11" max="11" width="6.25" style="143" bestFit="1" customWidth="1"/>
    <col min="12" max="12" width="22.5" style="155" bestFit="1" customWidth="1"/>
    <col min="13" max="13" width="6.25" style="143" bestFit="1" customWidth="1"/>
    <col min="14" max="15" width="10.5" style="140" bestFit="1" customWidth="1"/>
    <col min="16" max="16" width="10.5" style="143" bestFit="1" customWidth="1"/>
    <col min="17" max="17" width="14.75" style="155" bestFit="1" customWidth="1"/>
    <col min="18" max="18" width="7.25" style="135" bestFit="1" customWidth="1"/>
    <col min="19" max="19" width="28" style="155" bestFit="1" customWidth="1"/>
    <col min="20" max="20" width="7.25" style="143" bestFit="1" customWidth="1"/>
    <col min="21" max="21" width="17.625" style="155" bestFit="1" customWidth="1"/>
    <col min="22" max="22" width="6.25" style="135" bestFit="1" customWidth="1"/>
    <col min="23" max="23" width="10.25" style="155" bestFit="1" customWidth="1"/>
    <col min="24" max="24" width="6.25" style="140" bestFit="1" customWidth="1"/>
    <col min="25" max="25" width="7.25" style="135" bestFit="1" customWidth="1"/>
    <col min="26" max="26" width="56.75" style="155" bestFit="1" customWidth="1"/>
    <col min="27" max="27" width="7.25" style="143" bestFit="1" customWidth="1"/>
    <col min="28" max="28" width="6.25" style="135" bestFit="1" customWidth="1"/>
    <col min="29" max="29" width="10.25" style="155" bestFit="1" customWidth="1"/>
    <col min="30" max="30" width="7.125" style="143" bestFit="1" customWidth="1"/>
    <col min="31" max="31" width="45.375" style="155" bestFit="1" customWidth="1"/>
    <col min="32" max="32" width="8.75" style="143" bestFit="1" customWidth="1"/>
    <col min="33" max="33" width="46.625" style="165" bestFit="1" customWidth="1"/>
    <col min="34" max="34" width="15.375" style="143" bestFit="1" customWidth="1"/>
    <col min="35" max="35" width="9.375" style="144" bestFit="1" customWidth="1"/>
    <col min="36" max="36" width="10.75" style="144" bestFit="1" customWidth="1"/>
    <col min="37" max="37" width="17.5" style="135" bestFit="1" customWidth="1"/>
    <col min="38" max="38" width="9.375" style="143" bestFit="1" customWidth="1"/>
    <col min="39" max="39" width="7.5" style="135" bestFit="1" customWidth="1"/>
    <col min="40" max="40" width="17" style="135" bestFit="1" customWidth="1"/>
    <col min="41" max="41" width="9.375" style="166" bestFit="1" customWidth="1"/>
    <col min="42" max="42" width="8.25" style="166" bestFit="1" customWidth="1"/>
    <col min="43" max="43" width="5.875" style="166" bestFit="1" customWidth="1"/>
    <col min="44" max="44" width="9.375" style="166" bestFit="1" customWidth="1"/>
    <col min="45" max="45" width="6.25" style="167" bestFit="1" customWidth="1"/>
    <col min="46" max="46" width="7.5" style="167" bestFit="1" customWidth="1"/>
    <col min="47" max="47" width="9" style="167"/>
    <col min="48" max="48" width="8.25" style="167" bestFit="1" customWidth="1"/>
    <col min="49" max="49" width="7.25" style="168" bestFit="1" customWidth="1"/>
    <col min="50" max="50" width="8.25" style="168" bestFit="1" customWidth="1"/>
    <col min="51" max="51" width="9" style="168"/>
    <col min="52" max="52" width="8.25" style="168" bestFit="1" customWidth="1"/>
    <col min="53" max="53" width="9" style="135"/>
    <col min="54" max="54" width="9.375" style="135" bestFit="1" customWidth="1"/>
    <col min="55" max="16384" width="9" style="135"/>
  </cols>
  <sheetData>
    <row r="1" spans="1:54" x14ac:dyDescent="0.4">
      <c r="B1" s="135" t="s">
        <v>814</v>
      </c>
      <c r="D1" s="136" t="s">
        <v>0</v>
      </c>
      <c r="E1" s="137" t="s">
        <v>1</v>
      </c>
      <c r="F1" s="138" t="s">
        <v>924</v>
      </c>
      <c r="G1" s="137" t="s">
        <v>2</v>
      </c>
      <c r="H1" s="138" t="s">
        <v>929</v>
      </c>
      <c r="I1" s="137" t="s">
        <v>67</v>
      </c>
      <c r="J1" s="138" t="s">
        <v>932</v>
      </c>
      <c r="K1" s="137" t="s">
        <v>815</v>
      </c>
      <c r="L1" s="139" t="s">
        <v>937</v>
      </c>
      <c r="M1" s="137" t="s">
        <v>816</v>
      </c>
      <c r="N1" s="140" t="s">
        <v>817</v>
      </c>
      <c r="O1" s="140" t="s">
        <v>818</v>
      </c>
      <c r="P1" s="137" t="s">
        <v>819</v>
      </c>
      <c r="Q1" s="139" t="s">
        <v>942</v>
      </c>
      <c r="R1" s="141" t="s">
        <v>820</v>
      </c>
      <c r="S1" s="139" t="s">
        <v>956</v>
      </c>
      <c r="T1" s="137" t="s">
        <v>821</v>
      </c>
      <c r="U1" s="139" t="s">
        <v>990</v>
      </c>
      <c r="V1" s="141" t="s">
        <v>822</v>
      </c>
      <c r="W1" s="139" t="s">
        <v>996</v>
      </c>
      <c r="X1" s="140" t="s">
        <v>823</v>
      </c>
      <c r="Y1" s="141" t="s">
        <v>824</v>
      </c>
      <c r="Z1" s="139" t="s">
        <v>999</v>
      </c>
      <c r="AA1" s="137" t="s">
        <v>825</v>
      </c>
      <c r="AB1" s="141" t="s">
        <v>826</v>
      </c>
      <c r="AC1" s="139" t="s">
        <v>1005</v>
      </c>
      <c r="AD1" s="137" t="s">
        <v>827</v>
      </c>
      <c r="AE1" s="139" t="s">
        <v>1008</v>
      </c>
      <c r="AF1" s="137" t="s">
        <v>828</v>
      </c>
      <c r="AG1" s="142" t="s">
        <v>1014</v>
      </c>
      <c r="AH1" s="143" t="s">
        <v>829</v>
      </c>
      <c r="AI1" s="144" t="s">
        <v>830</v>
      </c>
      <c r="AJ1" s="144" t="s">
        <v>831</v>
      </c>
      <c r="AK1" s="145" t="s">
        <v>832</v>
      </c>
      <c r="AL1" s="146" t="s">
        <v>833</v>
      </c>
      <c r="AM1" s="145" t="s">
        <v>834</v>
      </c>
      <c r="AO1" s="147" t="s">
        <v>833</v>
      </c>
      <c r="AP1" s="147"/>
      <c r="AQ1" s="147"/>
      <c r="AR1" s="148" t="s">
        <v>835</v>
      </c>
      <c r="AS1" s="149" t="s">
        <v>836</v>
      </c>
      <c r="AT1" s="149"/>
      <c r="AU1" s="149"/>
      <c r="AV1" s="150" t="s">
        <v>835</v>
      </c>
      <c r="AW1" s="151" t="s">
        <v>837</v>
      </c>
      <c r="AX1" s="151"/>
      <c r="AY1" s="151"/>
      <c r="AZ1" s="152" t="s">
        <v>835</v>
      </c>
      <c r="BB1" s="153" t="s">
        <v>838</v>
      </c>
    </row>
    <row r="2" spans="1:54" ht="25.5" x14ac:dyDescent="0.5">
      <c r="B2" s="154">
        <v>2016</v>
      </c>
      <c r="Q2" s="156"/>
      <c r="S2" s="156"/>
      <c r="U2" s="156"/>
      <c r="W2" s="156"/>
      <c r="AG2" s="157"/>
      <c r="AO2" s="158" t="s">
        <v>839</v>
      </c>
      <c r="AP2" s="158" t="s">
        <v>840</v>
      </c>
      <c r="AQ2" s="158" t="s">
        <v>841</v>
      </c>
      <c r="AR2" s="158"/>
      <c r="AS2" s="159" t="s">
        <v>839</v>
      </c>
      <c r="AT2" s="159" t="s">
        <v>840</v>
      </c>
      <c r="AU2" s="159"/>
      <c r="AV2" s="159" t="s">
        <v>841</v>
      </c>
      <c r="AW2" s="160" t="s">
        <v>839</v>
      </c>
      <c r="AX2" s="160" t="s">
        <v>840</v>
      </c>
      <c r="AY2" s="160"/>
      <c r="AZ2" s="160" t="s">
        <v>841</v>
      </c>
    </row>
    <row r="3" spans="1:54" s="161" customFormat="1" x14ac:dyDescent="0.4">
      <c r="A3" s="161" t="s">
        <v>842</v>
      </c>
      <c r="F3" s="162"/>
      <c r="H3" s="162"/>
      <c r="J3" s="162"/>
      <c r="L3" s="162"/>
      <c r="N3" s="163"/>
      <c r="O3" s="163"/>
      <c r="Q3" s="162"/>
      <c r="S3" s="162"/>
      <c r="U3" s="162"/>
      <c r="W3" s="162"/>
      <c r="X3" s="163"/>
      <c r="Z3" s="162"/>
      <c r="AC3" s="162"/>
      <c r="AE3" s="162"/>
      <c r="AG3" s="162"/>
      <c r="AH3" s="143"/>
    </row>
    <row r="4" spans="1:54" x14ac:dyDescent="0.4">
      <c r="B4" s="135" t="s">
        <v>843</v>
      </c>
      <c r="D4" s="164" t="s">
        <v>3</v>
      </c>
      <c r="E4" s="143">
        <v>5</v>
      </c>
      <c r="F4" s="164"/>
      <c r="G4" s="143">
        <v>8.5</v>
      </c>
      <c r="H4" s="164"/>
      <c r="I4" s="143">
        <v>8.5</v>
      </c>
      <c r="T4" s="143">
        <v>101.5</v>
      </c>
      <c r="V4" s="135">
        <v>103</v>
      </c>
      <c r="AH4" s="143">
        <f t="shared" ref="AH4:AH14" si="0">SUM(E4,G4,I4,K4,M4,R4,T4,V4,Y4,X4,AA4,AB4,AD4,AF4)</f>
        <v>226.5</v>
      </c>
      <c r="AI4" s="144">
        <v>1250</v>
      </c>
      <c r="AK4" s="135">
        <v>3500</v>
      </c>
      <c r="AL4" s="143">
        <v>210</v>
      </c>
    </row>
    <row r="5" spans="1:54" x14ac:dyDescent="0.4">
      <c r="B5" s="135" t="s">
        <v>844</v>
      </c>
      <c r="D5" s="164" t="s">
        <v>4</v>
      </c>
      <c r="E5" s="143">
        <v>5</v>
      </c>
      <c r="F5" s="164"/>
      <c r="G5" s="143">
        <v>8.5</v>
      </c>
      <c r="H5" s="164"/>
      <c r="I5" s="143">
        <v>1</v>
      </c>
      <c r="AH5" s="143">
        <f t="shared" si="0"/>
        <v>14.5</v>
      </c>
    </row>
    <row r="6" spans="1:54" x14ac:dyDescent="0.4">
      <c r="B6" s="135" t="s">
        <v>845</v>
      </c>
      <c r="D6" s="164" t="s">
        <v>5</v>
      </c>
      <c r="E6" s="143">
        <v>0</v>
      </c>
      <c r="F6" s="164"/>
      <c r="G6" s="143">
        <v>8.5</v>
      </c>
      <c r="H6" s="164"/>
      <c r="I6" s="143">
        <v>0</v>
      </c>
      <c r="R6" s="135">
        <v>5</v>
      </c>
      <c r="AF6" s="143">
        <v>100</v>
      </c>
      <c r="AH6" s="143">
        <f t="shared" si="0"/>
        <v>113.5</v>
      </c>
    </row>
    <row r="7" spans="1:54" x14ac:dyDescent="0.4">
      <c r="B7" s="135" t="s">
        <v>846</v>
      </c>
      <c r="D7" s="164" t="s">
        <v>6</v>
      </c>
      <c r="E7" s="143">
        <v>5</v>
      </c>
      <c r="F7" s="164"/>
      <c r="G7" s="143">
        <v>6.5</v>
      </c>
      <c r="H7" s="164"/>
      <c r="I7" s="143">
        <v>4</v>
      </c>
      <c r="AH7" s="143">
        <f t="shared" si="0"/>
        <v>15.5</v>
      </c>
    </row>
    <row r="8" spans="1:54" x14ac:dyDescent="0.4">
      <c r="B8" s="135" t="s">
        <v>847</v>
      </c>
      <c r="D8" s="164" t="s">
        <v>7</v>
      </c>
      <c r="E8" s="143">
        <v>5</v>
      </c>
      <c r="F8" s="164"/>
      <c r="G8" s="143">
        <v>8.5</v>
      </c>
      <c r="H8" s="164"/>
      <c r="I8" s="143">
        <v>1</v>
      </c>
      <c r="R8" s="135">
        <v>5</v>
      </c>
      <c r="AH8" s="143">
        <f t="shared" si="0"/>
        <v>19.5</v>
      </c>
    </row>
    <row r="9" spans="1:54" x14ac:dyDescent="0.4">
      <c r="B9" s="135" t="s">
        <v>848</v>
      </c>
      <c r="D9" s="164" t="s">
        <v>8</v>
      </c>
      <c r="F9" s="164"/>
      <c r="G9" s="143">
        <v>16</v>
      </c>
      <c r="H9" s="164"/>
      <c r="I9" s="143">
        <v>22</v>
      </c>
      <c r="AH9" s="143">
        <f t="shared" si="0"/>
        <v>38</v>
      </c>
      <c r="AK9" s="135">
        <v>4</v>
      </c>
    </row>
    <row r="10" spans="1:54" x14ac:dyDescent="0.4">
      <c r="B10" s="135" t="s">
        <v>849</v>
      </c>
      <c r="D10" s="164" t="s">
        <v>9</v>
      </c>
      <c r="E10" s="143">
        <v>6.5</v>
      </c>
      <c r="F10" s="164"/>
      <c r="H10" s="164"/>
      <c r="I10" s="143">
        <v>20.7</v>
      </c>
      <c r="X10" s="140">
        <v>3</v>
      </c>
      <c r="AH10" s="143">
        <f t="shared" si="0"/>
        <v>30.2</v>
      </c>
    </row>
    <row r="11" spans="1:54" x14ac:dyDescent="0.4">
      <c r="B11" s="135" t="s">
        <v>850</v>
      </c>
      <c r="D11" s="164" t="s">
        <v>10</v>
      </c>
      <c r="E11" s="143">
        <v>9.5</v>
      </c>
      <c r="F11" s="164"/>
      <c r="G11" s="143">
        <v>8.5</v>
      </c>
      <c r="H11" s="164"/>
      <c r="I11" s="143">
        <v>8</v>
      </c>
      <c r="R11" s="135">
        <v>11</v>
      </c>
      <c r="AH11" s="143">
        <f t="shared" si="0"/>
        <v>37</v>
      </c>
    </row>
    <row r="12" spans="1:54" x14ac:dyDescent="0.4">
      <c r="B12" s="135" t="s">
        <v>844</v>
      </c>
      <c r="D12" s="164" t="s">
        <v>11</v>
      </c>
      <c r="E12" s="143">
        <v>9.5</v>
      </c>
      <c r="F12" s="164"/>
      <c r="G12" s="143">
        <v>9</v>
      </c>
      <c r="H12" s="164"/>
      <c r="I12" s="143">
        <v>8</v>
      </c>
      <c r="AH12" s="143">
        <f t="shared" si="0"/>
        <v>26.5</v>
      </c>
    </row>
    <row r="13" spans="1:54" x14ac:dyDescent="0.4">
      <c r="B13" s="135" t="s">
        <v>845</v>
      </c>
      <c r="D13" s="164" t="s">
        <v>12</v>
      </c>
      <c r="E13" s="143">
        <v>6</v>
      </c>
      <c r="F13" s="164"/>
      <c r="G13" s="143">
        <v>5</v>
      </c>
      <c r="H13" s="164"/>
      <c r="I13" s="143">
        <v>8</v>
      </c>
      <c r="AH13" s="143">
        <f t="shared" si="0"/>
        <v>19</v>
      </c>
      <c r="AK13" s="135">
        <v>69.349999999999994</v>
      </c>
    </row>
    <row r="14" spans="1:54" x14ac:dyDescent="0.4">
      <c r="B14" s="135" t="s">
        <v>846</v>
      </c>
      <c r="D14" s="164" t="s">
        <v>13</v>
      </c>
      <c r="E14" s="143">
        <v>6</v>
      </c>
      <c r="F14" s="164"/>
      <c r="H14" s="164"/>
      <c r="I14" s="143">
        <v>21</v>
      </c>
      <c r="AH14" s="143">
        <f t="shared" si="0"/>
        <v>27</v>
      </c>
    </row>
    <row r="15" spans="1:54" s="169" customFormat="1" x14ac:dyDescent="0.4">
      <c r="A15" s="169" t="s">
        <v>851</v>
      </c>
      <c r="F15" s="170"/>
      <c r="H15" s="170"/>
      <c r="J15" s="170"/>
      <c r="L15" s="170"/>
      <c r="N15" s="163"/>
      <c r="O15" s="163"/>
      <c r="Q15" s="170"/>
      <c r="S15" s="170"/>
      <c r="U15" s="170"/>
      <c r="W15" s="170"/>
      <c r="X15" s="163"/>
      <c r="Z15" s="170"/>
      <c r="AC15" s="170"/>
      <c r="AE15" s="170"/>
      <c r="AG15" s="170"/>
      <c r="AH15" s="171">
        <f>SUM(AH4:AH14)</f>
        <v>567.20000000000005</v>
      </c>
    </row>
    <row r="16" spans="1:54" x14ac:dyDescent="0.4">
      <c r="D16" s="164"/>
      <c r="F16" s="164"/>
      <c r="H16" s="164"/>
    </row>
    <row r="17" spans="1:37" s="161" customFormat="1" x14ac:dyDescent="0.4">
      <c r="A17" s="161" t="s">
        <v>852</v>
      </c>
      <c r="F17" s="162"/>
      <c r="H17" s="162"/>
      <c r="J17" s="162"/>
      <c r="L17" s="162"/>
      <c r="N17" s="163"/>
      <c r="O17" s="163"/>
      <c r="Q17" s="162"/>
      <c r="S17" s="162"/>
      <c r="U17" s="162"/>
      <c r="W17" s="162"/>
      <c r="X17" s="163"/>
      <c r="Z17" s="162"/>
      <c r="AC17" s="162"/>
      <c r="AE17" s="162"/>
      <c r="AG17" s="162"/>
      <c r="AH17" s="143"/>
    </row>
    <row r="18" spans="1:37" x14ac:dyDescent="0.4">
      <c r="B18" s="135" t="s">
        <v>847</v>
      </c>
      <c r="D18" s="164">
        <v>7.1</v>
      </c>
      <c r="F18" s="164"/>
      <c r="G18" s="143">
        <v>8</v>
      </c>
      <c r="H18" s="164"/>
      <c r="I18" s="143">
        <v>33</v>
      </c>
      <c r="AH18" s="143">
        <f t="shared" ref="AH18:AH48" si="1">SUM(E18,G18,I18,K18,M18,R18,T18,V18,Y18,X18,AA18,AB18,AD18,AF18)</f>
        <v>41</v>
      </c>
    </row>
    <row r="19" spans="1:37" x14ac:dyDescent="0.4">
      <c r="B19" s="135" t="s">
        <v>853</v>
      </c>
      <c r="D19" s="164">
        <v>7.2</v>
      </c>
      <c r="F19" s="164"/>
      <c r="G19" s="143">
        <v>17</v>
      </c>
      <c r="H19" s="164"/>
      <c r="I19" s="143">
        <v>8</v>
      </c>
      <c r="AH19" s="143">
        <f t="shared" si="1"/>
        <v>25</v>
      </c>
    </row>
    <row r="20" spans="1:37" x14ac:dyDescent="0.4">
      <c r="B20" s="135" t="s">
        <v>854</v>
      </c>
      <c r="D20" s="164">
        <v>7.3</v>
      </c>
      <c r="F20" s="164"/>
      <c r="H20" s="164"/>
      <c r="R20" s="135">
        <v>12.5</v>
      </c>
      <c r="AH20" s="143">
        <f t="shared" si="1"/>
        <v>12.5</v>
      </c>
    </row>
    <row r="21" spans="1:37" x14ac:dyDescent="0.4">
      <c r="B21" s="135" t="s">
        <v>843</v>
      </c>
      <c r="D21" s="164">
        <v>7.4</v>
      </c>
      <c r="F21" s="164"/>
      <c r="H21" s="164"/>
      <c r="AA21" s="143">
        <v>20</v>
      </c>
      <c r="AH21" s="143">
        <f t="shared" si="1"/>
        <v>20</v>
      </c>
    </row>
    <row r="22" spans="1:37" x14ac:dyDescent="0.4">
      <c r="B22" s="135" t="s">
        <v>855</v>
      </c>
      <c r="D22" s="164">
        <v>7.5</v>
      </c>
      <c r="F22" s="164"/>
      <c r="H22" s="164"/>
      <c r="Y22" s="135">
        <v>88</v>
      </c>
      <c r="AA22" s="143">
        <v>20</v>
      </c>
      <c r="AH22" s="143">
        <f t="shared" si="1"/>
        <v>108</v>
      </c>
    </row>
    <row r="23" spans="1:37" x14ac:dyDescent="0.4">
      <c r="B23" s="135" t="s">
        <v>856</v>
      </c>
      <c r="D23" s="164">
        <v>7.6</v>
      </c>
      <c r="F23" s="164"/>
      <c r="H23" s="164"/>
      <c r="T23" s="143">
        <v>20</v>
      </c>
      <c r="Y23" s="135">
        <v>49</v>
      </c>
      <c r="AH23" s="143">
        <f t="shared" si="1"/>
        <v>69</v>
      </c>
      <c r="AI23" s="144">
        <v>400</v>
      </c>
    </row>
    <row r="24" spans="1:37" x14ac:dyDescent="0.4">
      <c r="B24" s="135" t="s">
        <v>857</v>
      </c>
      <c r="D24" s="164">
        <v>7.7</v>
      </c>
      <c r="F24" s="164"/>
      <c r="H24" s="164"/>
      <c r="R24" s="135">
        <v>35</v>
      </c>
      <c r="AH24" s="143">
        <f t="shared" si="1"/>
        <v>35</v>
      </c>
      <c r="AK24" s="135">
        <f>-350+300</f>
        <v>-50</v>
      </c>
    </row>
    <row r="25" spans="1:37" x14ac:dyDescent="0.4">
      <c r="B25" s="135" t="s">
        <v>858</v>
      </c>
      <c r="D25" s="164">
        <v>7.8</v>
      </c>
      <c r="F25" s="164"/>
      <c r="H25" s="164"/>
      <c r="AH25" s="143">
        <f t="shared" si="1"/>
        <v>0</v>
      </c>
    </row>
    <row r="26" spans="1:37" x14ac:dyDescent="0.4">
      <c r="B26" s="135" t="s">
        <v>853</v>
      </c>
      <c r="D26" s="164">
        <v>7.9</v>
      </c>
      <c r="F26" s="164"/>
      <c r="H26" s="164"/>
      <c r="I26" s="143">
        <v>18</v>
      </c>
      <c r="Y26" s="135">
        <v>52</v>
      </c>
      <c r="AH26" s="143">
        <f t="shared" si="1"/>
        <v>70</v>
      </c>
      <c r="AK26" s="135">
        <v>221</v>
      </c>
    </row>
    <row r="27" spans="1:37" x14ac:dyDescent="0.4">
      <c r="B27" s="135" t="s">
        <v>849</v>
      </c>
      <c r="D27" s="164" t="s">
        <v>14</v>
      </c>
      <c r="F27" s="164"/>
      <c r="H27" s="164"/>
      <c r="AH27" s="143">
        <f t="shared" si="1"/>
        <v>0</v>
      </c>
    </row>
    <row r="28" spans="1:37" x14ac:dyDescent="0.4">
      <c r="B28" s="135" t="s">
        <v>850</v>
      </c>
      <c r="D28" s="164" t="s">
        <v>15</v>
      </c>
      <c r="F28" s="164"/>
      <c r="H28" s="164"/>
      <c r="AH28" s="143">
        <f t="shared" si="1"/>
        <v>0</v>
      </c>
    </row>
    <row r="29" spans="1:37" x14ac:dyDescent="0.4">
      <c r="B29" s="135" t="s">
        <v>844</v>
      </c>
      <c r="D29" s="164" t="s">
        <v>16</v>
      </c>
      <c r="F29" s="164"/>
      <c r="H29" s="164"/>
      <c r="AH29" s="143">
        <f t="shared" si="1"/>
        <v>0</v>
      </c>
    </row>
    <row r="30" spans="1:37" x14ac:dyDescent="0.4">
      <c r="B30" s="135" t="s">
        <v>845</v>
      </c>
      <c r="D30" s="164" t="s">
        <v>17</v>
      </c>
      <c r="F30" s="164"/>
      <c r="H30" s="164"/>
      <c r="T30" s="143">
        <v>110</v>
      </c>
      <c r="AH30" s="143">
        <f t="shared" si="1"/>
        <v>110</v>
      </c>
    </row>
    <row r="31" spans="1:37" x14ac:dyDescent="0.4">
      <c r="B31" s="135" t="s">
        <v>846</v>
      </c>
      <c r="D31" s="164" t="s">
        <v>18</v>
      </c>
      <c r="F31" s="164"/>
      <c r="H31" s="164"/>
      <c r="AH31" s="143">
        <f t="shared" si="1"/>
        <v>0</v>
      </c>
    </row>
    <row r="32" spans="1:37" x14ac:dyDescent="0.4">
      <c r="B32" s="135" t="s">
        <v>847</v>
      </c>
      <c r="D32" s="164" t="s">
        <v>19</v>
      </c>
      <c r="F32" s="164"/>
      <c r="H32" s="164"/>
      <c r="AH32" s="143">
        <f t="shared" si="1"/>
        <v>0</v>
      </c>
    </row>
    <row r="33" spans="2:40" x14ac:dyDescent="0.4">
      <c r="B33" s="135" t="s">
        <v>848</v>
      </c>
      <c r="D33" s="164" t="s">
        <v>20</v>
      </c>
      <c r="F33" s="164"/>
      <c r="H33" s="164"/>
      <c r="AH33" s="143">
        <f t="shared" si="1"/>
        <v>0</v>
      </c>
    </row>
    <row r="34" spans="2:40" x14ac:dyDescent="0.4">
      <c r="B34" s="135" t="s">
        <v>849</v>
      </c>
      <c r="D34" s="164" t="s">
        <v>21</v>
      </c>
      <c r="F34" s="164"/>
      <c r="H34" s="164"/>
      <c r="AH34" s="143">
        <f t="shared" si="1"/>
        <v>0</v>
      </c>
    </row>
    <row r="35" spans="2:40" x14ac:dyDescent="0.4">
      <c r="B35" s="135" t="s">
        <v>850</v>
      </c>
      <c r="D35" s="164" t="s">
        <v>22</v>
      </c>
      <c r="F35" s="164"/>
      <c r="H35" s="164"/>
      <c r="AH35" s="143">
        <f t="shared" si="1"/>
        <v>0</v>
      </c>
    </row>
    <row r="36" spans="2:40" x14ac:dyDescent="0.4">
      <c r="B36" s="135" t="s">
        <v>844</v>
      </c>
      <c r="D36" s="164" t="s">
        <v>23</v>
      </c>
      <c r="F36" s="164"/>
      <c r="H36" s="164"/>
      <c r="AH36" s="143">
        <f t="shared" si="1"/>
        <v>0</v>
      </c>
    </row>
    <row r="37" spans="2:40" x14ac:dyDescent="0.4">
      <c r="B37" s="135" t="s">
        <v>845</v>
      </c>
      <c r="D37" s="164" t="s">
        <v>24</v>
      </c>
      <c r="F37" s="164"/>
      <c r="H37" s="164"/>
      <c r="AH37" s="143">
        <f t="shared" si="1"/>
        <v>0</v>
      </c>
    </row>
    <row r="38" spans="2:40" x14ac:dyDescent="0.4">
      <c r="B38" s="135" t="s">
        <v>846</v>
      </c>
      <c r="D38" s="164" t="s">
        <v>25</v>
      </c>
      <c r="F38" s="164"/>
      <c r="H38" s="164"/>
      <c r="AH38" s="143">
        <f t="shared" si="1"/>
        <v>0</v>
      </c>
    </row>
    <row r="39" spans="2:40" x14ac:dyDescent="0.4">
      <c r="B39" s="135" t="s">
        <v>847</v>
      </c>
      <c r="D39" s="164" t="s">
        <v>26</v>
      </c>
      <c r="F39" s="164"/>
      <c r="H39" s="164"/>
      <c r="AH39" s="143">
        <f t="shared" si="1"/>
        <v>0</v>
      </c>
    </row>
    <row r="40" spans="2:40" x14ac:dyDescent="0.4">
      <c r="B40" s="135" t="s">
        <v>848</v>
      </c>
      <c r="D40" s="164" t="s">
        <v>27</v>
      </c>
      <c r="F40" s="164"/>
      <c r="H40" s="164"/>
      <c r="I40" s="143">
        <v>12</v>
      </c>
      <c r="Y40" s="135">
        <v>30</v>
      </c>
      <c r="AA40" s="143">
        <v>80</v>
      </c>
      <c r="AH40" s="143">
        <f t="shared" si="1"/>
        <v>122</v>
      </c>
    </row>
    <row r="41" spans="2:40" x14ac:dyDescent="0.4">
      <c r="B41" s="135" t="s">
        <v>849</v>
      </c>
      <c r="D41" s="164" t="s">
        <v>28</v>
      </c>
      <c r="F41" s="164"/>
      <c r="H41" s="164"/>
      <c r="AH41" s="143">
        <f t="shared" si="1"/>
        <v>0</v>
      </c>
    </row>
    <row r="42" spans="2:40" x14ac:dyDescent="0.4">
      <c r="B42" s="135" t="s">
        <v>850</v>
      </c>
      <c r="D42" s="164" t="s">
        <v>29</v>
      </c>
      <c r="F42" s="164"/>
      <c r="H42" s="164"/>
      <c r="AH42" s="143">
        <f t="shared" si="1"/>
        <v>0</v>
      </c>
    </row>
    <row r="43" spans="2:40" x14ac:dyDescent="0.4">
      <c r="B43" s="135" t="s">
        <v>844</v>
      </c>
      <c r="D43" s="164" t="s">
        <v>30</v>
      </c>
      <c r="F43" s="164"/>
      <c r="H43" s="164"/>
      <c r="I43" s="143">
        <v>56</v>
      </c>
      <c r="Y43" s="135">
        <v>20</v>
      </c>
      <c r="AF43" s="143">
        <v>75</v>
      </c>
      <c r="AH43" s="143">
        <f t="shared" si="1"/>
        <v>151</v>
      </c>
      <c r="AK43" s="135">
        <v>350</v>
      </c>
    </row>
    <row r="44" spans="2:40" x14ac:dyDescent="0.4">
      <c r="B44" s="135" t="s">
        <v>845</v>
      </c>
      <c r="D44" s="164" t="s">
        <v>31</v>
      </c>
      <c r="F44" s="164"/>
      <c r="H44" s="164"/>
      <c r="AH44" s="143">
        <f t="shared" si="1"/>
        <v>0</v>
      </c>
    </row>
    <row r="45" spans="2:40" x14ac:dyDescent="0.4">
      <c r="B45" s="135" t="s">
        <v>846</v>
      </c>
      <c r="D45" s="164" t="s">
        <v>32</v>
      </c>
      <c r="F45" s="164"/>
      <c r="H45" s="164"/>
      <c r="AH45" s="143">
        <f t="shared" si="1"/>
        <v>0</v>
      </c>
    </row>
    <row r="46" spans="2:40" x14ac:dyDescent="0.4">
      <c r="B46" s="135" t="s">
        <v>847</v>
      </c>
      <c r="D46" s="164" t="s">
        <v>33</v>
      </c>
      <c r="F46" s="164"/>
      <c r="H46" s="164"/>
      <c r="AH46" s="143">
        <f t="shared" si="1"/>
        <v>0</v>
      </c>
    </row>
    <row r="47" spans="2:40" x14ac:dyDescent="0.4">
      <c r="B47" s="135" t="s">
        <v>848</v>
      </c>
      <c r="D47" s="164" t="s">
        <v>34</v>
      </c>
      <c r="F47" s="164"/>
      <c r="H47" s="164"/>
      <c r="AH47" s="143">
        <f t="shared" si="1"/>
        <v>0</v>
      </c>
    </row>
    <row r="48" spans="2:40" x14ac:dyDescent="0.4">
      <c r="B48" s="135" t="s">
        <v>849</v>
      </c>
      <c r="D48" s="164" t="s">
        <v>35</v>
      </c>
      <c r="F48" s="164"/>
      <c r="H48" s="164"/>
      <c r="AH48" s="143">
        <f t="shared" si="1"/>
        <v>0</v>
      </c>
      <c r="AL48" s="143">
        <v>347</v>
      </c>
      <c r="AN48" s="135" t="s">
        <v>859</v>
      </c>
    </row>
    <row r="49" spans="1:37" s="169" customFormat="1" x14ac:dyDescent="0.4">
      <c r="A49" s="169" t="s">
        <v>860</v>
      </c>
      <c r="F49" s="170"/>
      <c r="H49" s="170"/>
      <c r="J49" s="170"/>
      <c r="L49" s="170"/>
      <c r="N49" s="163"/>
      <c r="O49" s="163"/>
      <c r="Q49" s="170"/>
      <c r="S49" s="170"/>
      <c r="U49" s="170"/>
      <c r="W49" s="170"/>
      <c r="X49" s="163"/>
      <c r="Z49" s="170"/>
      <c r="AC49" s="170"/>
      <c r="AE49" s="170"/>
      <c r="AG49" s="170"/>
      <c r="AH49" s="171">
        <f>SUM(AH18:AH48)</f>
        <v>763.5</v>
      </c>
    </row>
    <row r="50" spans="1:37" x14ac:dyDescent="0.4">
      <c r="D50" s="164"/>
      <c r="F50" s="164"/>
      <c r="H50" s="164"/>
    </row>
    <row r="51" spans="1:37" s="161" customFormat="1" x14ac:dyDescent="0.4">
      <c r="A51" s="161" t="s">
        <v>861</v>
      </c>
      <c r="F51" s="162"/>
      <c r="H51" s="162"/>
      <c r="J51" s="162"/>
      <c r="L51" s="162"/>
      <c r="N51" s="163"/>
      <c r="O51" s="163"/>
      <c r="Q51" s="162"/>
      <c r="S51" s="162"/>
      <c r="U51" s="162"/>
      <c r="W51" s="162"/>
      <c r="X51" s="163"/>
      <c r="Z51" s="162"/>
      <c r="AC51" s="162"/>
      <c r="AE51" s="162"/>
      <c r="AG51" s="162"/>
      <c r="AH51" s="143"/>
    </row>
    <row r="52" spans="1:37" x14ac:dyDescent="0.4">
      <c r="B52" s="135" t="s">
        <v>850</v>
      </c>
      <c r="D52" s="164" t="s">
        <v>36</v>
      </c>
      <c r="F52" s="164"/>
      <c r="H52" s="164"/>
      <c r="AF52" s="143">
        <f>65+65+20+10</f>
        <v>160</v>
      </c>
      <c r="AG52" s="165" t="s">
        <v>1015</v>
      </c>
      <c r="AH52" s="143">
        <f t="shared" ref="AH52:AH82" si="2">SUM(E52,G52,I52,K52,M52,R52,T52,V52,Y52,X52,AA52,AB52,AD52,AF52)</f>
        <v>160</v>
      </c>
    </row>
    <row r="53" spans="1:37" x14ac:dyDescent="0.4">
      <c r="B53" s="135" t="s">
        <v>844</v>
      </c>
      <c r="D53" s="164" t="s">
        <v>37</v>
      </c>
      <c r="F53" s="164"/>
      <c r="G53" s="143">
        <v>18</v>
      </c>
      <c r="H53" s="164" t="s">
        <v>862</v>
      </c>
      <c r="I53" s="143">
        <v>30</v>
      </c>
      <c r="J53" s="155" t="s">
        <v>863</v>
      </c>
      <c r="AH53" s="143">
        <f t="shared" si="2"/>
        <v>48</v>
      </c>
    </row>
    <row r="54" spans="1:37" x14ac:dyDescent="0.4">
      <c r="B54" s="135" t="s">
        <v>856</v>
      </c>
      <c r="D54" s="164" t="s">
        <v>38</v>
      </c>
      <c r="F54" s="164"/>
      <c r="G54" s="143">
        <v>11</v>
      </c>
      <c r="H54" s="164"/>
      <c r="I54" s="143">
        <v>21</v>
      </c>
      <c r="AH54" s="143">
        <f t="shared" si="2"/>
        <v>32</v>
      </c>
      <c r="AK54" s="135" t="s">
        <v>864</v>
      </c>
    </row>
    <row r="55" spans="1:37" x14ac:dyDescent="0.4">
      <c r="B55" s="135" t="s">
        <v>846</v>
      </c>
      <c r="D55" s="164" t="s">
        <v>39</v>
      </c>
      <c r="F55" s="164"/>
      <c r="H55" s="164"/>
      <c r="R55" s="135">
        <v>10</v>
      </c>
      <c r="Y55" s="135">
        <v>20</v>
      </c>
      <c r="AF55" s="143">
        <v>88</v>
      </c>
      <c r="AG55" s="165" t="s">
        <v>865</v>
      </c>
      <c r="AH55" s="143">
        <f t="shared" si="2"/>
        <v>118</v>
      </c>
    </row>
    <row r="56" spans="1:37" x14ac:dyDescent="0.4">
      <c r="B56" s="135" t="s">
        <v>847</v>
      </c>
      <c r="D56" s="164" t="s">
        <v>40</v>
      </c>
      <c r="F56" s="164"/>
      <c r="H56" s="164"/>
      <c r="Y56" s="135">
        <v>30</v>
      </c>
      <c r="AH56" s="143">
        <f t="shared" si="2"/>
        <v>30</v>
      </c>
      <c r="AK56" s="135" t="s">
        <v>866</v>
      </c>
    </row>
    <row r="57" spans="1:37" x14ac:dyDescent="0.4">
      <c r="B57" s="135" t="s">
        <v>848</v>
      </c>
      <c r="D57" s="164" t="s">
        <v>41</v>
      </c>
      <c r="F57" s="164"/>
      <c r="H57" s="164"/>
      <c r="Y57" s="135">
        <v>18</v>
      </c>
      <c r="AH57" s="143">
        <f t="shared" si="2"/>
        <v>18</v>
      </c>
      <c r="AK57" s="135" t="s">
        <v>867</v>
      </c>
    </row>
    <row r="58" spans="1:37" x14ac:dyDescent="0.4">
      <c r="B58" s="135" t="s">
        <v>849</v>
      </c>
      <c r="D58" s="164" t="s">
        <v>42</v>
      </c>
      <c r="F58" s="164"/>
      <c r="H58" s="164"/>
      <c r="AH58" s="143">
        <f t="shared" si="2"/>
        <v>0</v>
      </c>
    </row>
    <row r="59" spans="1:37" x14ac:dyDescent="0.4">
      <c r="B59" s="135" t="s">
        <v>850</v>
      </c>
      <c r="D59" s="164" t="s">
        <v>43</v>
      </c>
      <c r="F59" s="164"/>
      <c r="H59" s="164"/>
      <c r="AH59" s="143">
        <f t="shared" si="2"/>
        <v>0</v>
      </c>
    </row>
    <row r="60" spans="1:37" x14ac:dyDescent="0.4">
      <c r="B60" s="135" t="s">
        <v>844</v>
      </c>
      <c r="D60" s="164" t="s">
        <v>44</v>
      </c>
      <c r="F60" s="164"/>
      <c r="H60" s="164"/>
      <c r="AH60" s="143">
        <f t="shared" si="2"/>
        <v>0</v>
      </c>
    </row>
    <row r="61" spans="1:37" x14ac:dyDescent="0.4">
      <c r="B61" s="135" t="s">
        <v>845</v>
      </c>
      <c r="D61" s="164" t="s">
        <v>45</v>
      </c>
      <c r="F61" s="164"/>
      <c r="H61" s="164"/>
      <c r="AH61" s="143">
        <f t="shared" si="2"/>
        <v>0</v>
      </c>
    </row>
    <row r="62" spans="1:37" x14ac:dyDescent="0.4">
      <c r="B62" s="135" t="s">
        <v>846</v>
      </c>
      <c r="D62" s="164" t="s">
        <v>46</v>
      </c>
      <c r="F62" s="164"/>
      <c r="H62" s="164"/>
      <c r="AH62" s="143">
        <f t="shared" si="2"/>
        <v>0</v>
      </c>
    </row>
    <row r="63" spans="1:37" x14ac:dyDescent="0.4">
      <c r="B63" s="135" t="s">
        <v>847</v>
      </c>
      <c r="D63" s="164" t="s">
        <v>47</v>
      </c>
      <c r="F63" s="164"/>
      <c r="H63" s="164"/>
      <c r="AH63" s="143">
        <f t="shared" si="2"/>
        <v>0</v>
      </c>
    </row>
    <row r="64" spans="1:37" x14ac:dyDescent="0.4">
      <c r="B64" s="135" t="s">
        <v>848</v>
      </c>
      <c r="D64" s="164" t="s">
        <v>48</v>
      </c>
      <c r="F64" s="164"/>
      <c r="H64" s="164"/>
      <c r="AH64" s="143">
        <f t="shared" si="2"/>
        <v>0</v>
      </c>
    </row>
    <row r="65" spans="2:34" x14ac:dyDescent="0.4">
      <c r="B65" s="135" t="s">
        <v>849</v>
      </c>
      <c r="D65" s="164" t="s">
        <v>49</v>
      </c>
      <c r="F65" s="164"/>
      <c r="H65" s="164"/>
      <c r="AH65" s="143">
        <f t="shared" si="2"/>
        <v>0</v>
      </c>
    </row>
    <row r="66" spans="2:34" x14ac:dyDescent="0.4">
      <c r="B66" s="135" t="s">
        <v>850</v>
      </c>
      <c r="D66" s="164" t="s">
        <v>50</v>
      </c>
      <c r="F66" s="164"/>
      <c r="H66" s="164"/>
      <c r="AH66" s="143">
        <f t="shared" si="2"/>
        <v>0</v>
      </c>
    </row>
    <row r="67" spans="2:34" x14ac:dyDescent="0.4">
      <c r="B67" s="135" t="s">
        <v>844</v>
      </c>
      <c r="D67" s="164" t="s">
        <v>51</v>
      </c>
      <c r="F67" s="164"/>
      <c r="H67" s="164"/>
      <c r="AH67" s="143">
        <f t="shared" si="2"/>
        <v>0</v>
      </c>
    </row>
    <row r="68" spans="2:34" x14ac:dyDescent="0.4">
      <c r="B68" s="135" t="s">
        <v>845</v>
      </c>
      <c r="D68" s="164" t="s">
        <v>52</v>
      </c>
      <c r="F68" s="164"/>
      <c r="H68" s="164"/>
      <c r="AH68" s="143">
        <f t="shared" si="2"/>
        <v>0</v>
      </c>
    </row>
    <row r="69" spans="2:34" x14ac:dyDescent="0.4">
      <c r="B69" s="135" t="s">
        <v>846</v>
      </c>
      <c r="D69" s="164" t="s">
        <v>53</v>
      </c>
      <c r="F69" s="164"/>
      <c r="H69" s="164"/>
      <c r="AH69" s="143">
        <f t="shared" si="2"/>
        <v>0</v>
      </c>
    </row>
    <row r="70" spans="2:34" x14ac:dyDescent="0.4">
      <c r="B70" s="135" t="s">
        <v>847</v>
      </c>
      <c r="D70" s="164" t="s">
        <v>54</v>
      </c>
      <c r="F70" s="164"/>
      <c r="H70" s="164"/>
      <c r="AH70" s="143">
        <f t="shared" si="2"/>
        <v>0</v>
      </c>
    </row>
    <row r="71" spans="2:34" x14ac:dyDescent="0.4">
      <c r="B71" s="135" t="s">
        <v>848</v>
      </c>
      <c r="D71" s="164" t="s">
        <v>55</v>
      </c>
      <c r="F71" s="164"/>
      <c r="H71" s="164"/>
      <c r="AH71" s="143">
        <f t="shared" si="2"/>
        <v>0</v>
      </c>
    </row>
    <row r="72" spans="2:34" x14ac:dyDescent="0.4">
      <c r="B72" s="135" t="s">
        <v>849</v>
      </c>
      <c r="D72" s="164" t="s">
        <v>56</v>
      </c>
      <c r="F72" s="164"/>
      <c r="H72" s="164"/>
      <c r="AH72" s="143">
        <f t="shared" si="2"/>
        <v>0</v>
      </c>
    </row>
    <row r="73" spans="2:34" x14ac:dyDescent="0.4">
      <c r="B73" s="135" t="s">
        <v>850</v>
      </c>
      <c r="D73" s="164" t="s">
        <v>57</v>
      </c>
      <c r="F73" s="164"/>
      <c r="H73" s="164"/>
      <c r="AH73" s="143">
        <f t="shared" si="2"/>
        <v>0</v>
      </c>
    </row>
    <row r="74" spans="2:34" x14ac:dyDescent="0.4">
      <c r="B74" s="135" t="s">
        <v>844</v>
      </c>
      <c r="D74" s="164" t="s">
        <v>58</v>
      </c>
      <c r="F74" s="164"/>
      <c r="H74" s="164"/>
      <c r="AH74" s="143">
        <f t="shared" si="2"/>
        <v>0</v>
      </c>
    </row>
    <row r="75" spans="2:34" x14ac:dyDescent="0.4">
      <c r="B75" s="135" t="s">
        <v>845</v>
      </c>
      <c r="D75" s="164" t="s">
        <v>59</v>
      </c>
      <c r="F75" s="164"/>
      <c r="H75" s="164"/>
      <c r="AH75" s="143">
        <f t="shared" si="2"/>
        <v>0</v>
      </c>
    </row>
    <row r="76" spans="2:34" x14ac:dyDescent="0.4">
      <c r="B76" s="135" t="s">
        <v>846</v>
      </c>
      <c r="D76" s="164" t="s">
        <v>60</v>
      </c>
      <c r="F76" s="164"/>
      <c r="H76" s="164"/>
      <c r="AH76" s="143">
        <f t="shared" si="2"/>
        <v>0</v>
      </c>
    </row>
    <row r="77" spans="2:34" x14ac:dyDescent="0.4">
      <c r="B77" s="135" t="s">
        <v>847</v>
      </c>
      <c r="D77" s="164" t="s">
        <v>61</v>
      </c>
      <c r="F77" s="164"/>
      <c r="H77" s="164"/>
      <c r="AH77" s="143">
        <f t="shared" si="2"/>
        <v>0</v>
      </c>
    </row>
    <row r="78" spans="2:34" x14ac:dyDescent="0.4">
      <c r="B78" s="135" t="s">
        <v>848</v>
      </c>
      <c r="D78" s="164" t="s">
        <v>62</v>
      </c>
      <c r="F78" s="164"/>
      <c r="H78" s="164"/>
      <c r="AH78" s="143">
        <f t="shared" si="2"/>
        <v>0</v>
      </c>
    </row>
    <row r="79" spans="2:34" x14ac:dyDescent="0.4">
      <c r="B79" s="135" t="s">
        <v>849</v>
      </c>
      <c r="D79" s="164" t="s">
        <v>63</v>
      </c>
      <c r="F79" s="164"/>
      <c r="H79" s="164"/>
      <c r="AH79" s="143">
        <f t="shared" si="2"/>
        <v>0</v>
      </c>
    </row>
    <row r="80" spans="2:34" x14ac:dyDescent="0.4">
      <c r="B80" s="135" t="s">
        <v>850</v>
      </c>
      <c r="D80" s="164" t="s">
        <v>64</v>
      </c>
      <c r="F80" s="164"/>
      <c r="H80" s="164"/>
      <c r="AH80" s="143">
        <f t="shared" si="2"/>
        <v>0</v>
      </c>
    </row>
    <row r="81" spans="1:34" x14ac:dyDescent="0.4">
      <c r="B81" s="135" t="s">
        <v>844</v>
      </c>
      <c r="D81" s="164" t="s">
        <v>65</v>
      </c>
      <c r="F81" s="164"/>
      <c r="H81" s="164"/>
      <c r="AH81" s="143">
        <f t="shared" si="2"/>
        <v>0</v>
      </c>
    </row>
    <row r="82" spans="1:34" x14ac:dyDescent="0.4">
      <c r="B82" s="135" t="s">
        <v>845</v>
      </c>
      <c r="D82" s="164" t="s">
        <v>66</v>
      </c>
      <c r="F82" s="164"/>
      <c r="H82" s="164"/>
      <c r="AH82" s="143">
        <f t="shared" si="2"/>
        <v>0</v>
      </c>
    </row>
    <row r="83" spans="1:34" s="169" customFormat="1" x14ac:dyDescent="0.4">
      <c r="A83" s="169" t="s">
        <v>868</v>
      </c>
      <c r="F83" s="170"/>
      <c r="H83" s="170"/>
      <c r="J83" s="170"/>
      <c r="L83" s="170"/>
      <c r="N83" s="163"/>
      <c r="O83" s="163"/>
      <c r="Q83" s="170"/>
      <c r="S83" s="170"/>
      <c r="U83" s="170"/>
      <c r="W83" s="170"/>
      <c r="X83" s="163"/>
      <c r="Z83" s="170"/>
      <c r="AC83" s="170"/>
      <c r="AE83" s="170"/>
      <c r="AG83" s="170"/>
      <c r="AH83" s="171">
        <f>SUM(AH52:AH82)</f>
        <v>406</v>
      </c>
    </row>
    <row r="84" spans="1:34" x14ac:dyDescent="0.4">
      <c r="D84" s="164"/>
      <c r="F84" s="164"/>
      <c r="H84" s="164"/>
    </row>
    <row r="85" spans="1:34" s="161" customFormat="1" x14ac:dyDescent="0.4">
      <c r="A85" s="161" t="s">
        <v>869</v>
      </c>
      <c r="F85" s="162"/>
      <c r="H85" s="162"/>
      <c r="J85" s="162"/>
      <c r="L85" s="162"/>
      <c r="N85" s="163"/>
      <c r="O85" s="163"/>
      <c r="Q85" s="162"/>
      <c r="S85" s="162"/>
      <c r="U85" s="162"/>
      <c r="W85" s="162"/>
      <c r="X85" s="163"/>
      <c r="Z85" s="162"/>
      <c r="AC85" s="162"/>
      <c r="AE85" s="162"/>
      <c r="AG85" s="162"/>
      <c r="AH85" s="143"/>
    </row>
    <row r="86" spans="1:34" x14ac:dyDescent="0.4">
      <c r="B86" s="135" t="s">
        <v>846</v>
      </c>
      <c r="D86" s="172" t="s">
        <v>68</v>
      </c>
      <c r="F86" s="172"/>
      <c r="H86" s="172"/>
      <c r="AH86" s="143">
        <f t="shared" ref="AH86:AH115" si="3">SUM(E86,G86,I86,K86,M86,R86,T86,V86,Y86,X86,AA86,AB86,AD86,AF86)</f>
        <v>0</v>
      </c>
    </row>
    <row r="87" spans="1:34" x14ac:dyDescent="0.4">
      <c r="B87" s="135" t="s">
        <v>847</v>
      </c>
      <c r="D87" s="172" t="s">
        <v>69</v>
      </c>
      <c r="F87" s="172"/>
      <c r="H87" s="172"/>
      <c r="AH87" s="143">
        <f t="shared" si="3"/>
        <v>0</v>
      </c>
    </row>
    <row r="88" spans="1:34" x14ac:dyDescent="0.4">
      <c r="B88" s="135" t="s">
        <v>848</v>
      </c>
      <c r="D88" s="172" t="s">
        <v>70</v>
      </c>
      <c r="F88" s="172"/>
      <c r="H88" s="172"/>
      <c r="AH88" s="143">
        <f t="shared" si="3"/>
        <v>0</v>
      </c>
    </row>
    <row r="89" spans="1:34" x14ac:dyDescent="0.4">
      <c r="B89" s="135" t="s">
        <v>849</v>
      </c>
      <c r="D89" s="172" t="s">
        <v>71</v>
      </c>
      <c r="F89" s="172"/>
      <c r="H89" s="172"/>
      <c r="AH89" s="143">
        <f t="shared" si="3"/>
        <v>0</v>
      </c>
    </row>
    <row r="90" spans="1:34" x14ac:dyDescent="0.4">
      <c r="B90" s="135" t="s">
        <v>850</v>
      </c>
      <c r="D90" s="172" t="s">
        <v>72</v>
      </c>
      <c r="F90" s="172"/>
      <c r="H90" s="172"/>
      <c r="AH90" s="143">
        <f t="shared" si="3"/>
        <v>0</v>
      </c>
    </row>
    <row r="91" spans="1:34" x14ac:dyDescent="0.4">
      <c r="B91" s="135" t="s">
        <v>844</v>
      </c>
      <c r="D91" s="172" t="s">
        <v>73</v>
      </c>
      <c r="F91" s="172"/>
      <c r="H91" s="172"/>
      <c r="AH91" s="143">
        <f t="shared" si="3"/>
        <v>0</v>
      </c>
    </row>
    <row r="92" spans="1:34" x14ac:dyDescent="0.4">
      <c r="B92" s="135" t="s">
        <v>845</v>
      </c>
      <c r="D92" s="172" t="s">
        <v>74</v>
      </c>
      <c r="F92" s="172"/>
      <c r="H92" s="172"/>
      <c r="AH92" s="143">
        <f t="shared" si="3"/>
        <v>0</v>
      </c>
    </row>
    <row r="93" spans="1:34" x14ac:dyDescent="0.4">
      <c r="B93" s="135" t="s">
        <v>846</v>
      </c>
      <c r="D93" s="172" t="s">
        <v>75</v>
      </c>
      <c r="F93" s="172"/>
      <c r="H93" s="172"/>
      <c r="AH93" s="143">
        <f t="shared" si="3"/>
        <v>0</v>
      </c>
    </row>
    <row r="94" spans="1:34" x14ac:dyDescent="0.4">
      <c r="B94" s="135" t="s">
        <v>847</v>
      </c>
      <c r="D94" s="172" t="s">
        <v>76</v>
      </c>
      <c r="F94" s="172"/>
      <c r="H94" s="172"/>
      <c r="AH94" s="143">
        <f t="shared" si="3"/>
        <v>0</v>
      </c>
    </row>
    <row r="95" spans="1:34" x14ac:dyDescent="0.4">
      <c r="B95" s="135" t="s">
        <v>848</v>
      </c>
      <c r="D95" s="172" t="s">
        <v>77</v>
      </c>
      <c r="F95" s="172"/>
      <c r="H95" s="172"/>
      <c r="AH95" s="143">
        <f t="shared" si="3"/>
        <v>0</v>
      </c>
    </row>
    <row r="96" spans="1:34" x14ac:dyDescent="0.4">
      <c r="B96" s="135" t="s">
        <v>849</v>
      </c>
      <c r="D96" s="172" t="s">
        <v>78</v>
      </c>
      <c r="F96" s="172"/>
      <c r="H96" s="172"/>
      <c r="AH96" s="143">
        <f t="shared" si="3"/>
        <v>0</v>
      </c>
    </row>
    <row r="97" spans="2:37" x14ac:dyDescent="0.4">
      <c r="B97" s="135" t="s">
        <v>850</v>
      </c>
      <c r="D97" s="172" t="s">
        <v>79</v>
      </c>
      <c r="F97" s="172"/>
      <c r="H97" s="172"/>
      <c r="AH97" s="143">
        <f t="shared" si="3"/>
        <v>0</v>
      </c>
    </row>
    <row r="98" spans="2:37" x14ac:dyDescent="0.4">
      <c r="B98" s="135" t="s">
        <v>844</v>
      </c>
      <c r="D98" s="172" t="s">
        <v>80</v>
      </c>
      <c r="F98" s="172"/>
      <c r="H98" s="172"/>
      <c r="AH98" s="143">
        <f t="shared" si="3"/>
        <v>0</v>
      </c>
    </row>
    <row r="99" spans="2:37" x14ac:dyDescent="0.4">
      <c r="B99" s="135" t="s">
        <v>845</v>
      </c>
      <c r="D99" s="172" t="s">
        <v>81</v>
      </c>
      <c r="F99" s="172"/>
      <c r="H99" s="172"/>
      <c r="AH99" s="143">
        <f t="shared" si="3"/>
        <v>0</v>
      </c>
    </row>
    <row r="100" spans="2:37" x14ac:dyDescent="0.4">
      <c r="B100" s="135" t="s">
        <v>846</v>
      </c>
      <c r="D100" s="172" t="s">
        <v>82</v>
      </c>
      <c r="F100" s="172"/>
      <c r="H100" s="172"/>
      <c r="AH100" s="143">
        <f t="shared" si="3"/>
        <v>0</v>
      </c>
    </row>
    <row r="101" spans="2:37" x14ac:dyDescent="0.4">
      <c r="B101" s="135" t="s">
        <v>847</v>
      </c>
      <c r="D101" s="172" t="s">
        <v>83</v>
      </c>
      <c r="F101" s="172"/>
      <c r="H101" s="172"/>
      <c r="AH101" s="143">
        <f t="shared" si="3"/>
        <v>0</v>
      </c>
    </row>
    <row r="102" spans="2:37" x14ac:dyDescent="0.4">
      <c r="B102" s="135" t="s">
        <v>848</v>
      </c>
      <c r="D102" s="172" t="s">
        <v>84</v>
      </c>
      <c r="F102" s="172"/>
      <c r="G102" s="143">
        <v>12</v>
      </c>
      <c r="H102" s="172"/>
      <c r="I102" s="143">
        <v>15</v>
      </c>
      <c r="X102" s="140">
        <v>3</v>
      </c>
      <c r="AH102" s="143">
        <f t="shared" si="3"/>
        <v>30</v>
      </c>
    </row>
    <row r="103" spans="2:37" x14ac:dyDescent="0.4">
      <c r="B103" s="135" t="s">
        <v>849</v>
      </c>
      <c r="D103" s="172" t="s">
        <v>85</v>
      </c>
      <c r="F103" s="172"/>
      <c r="H103" s="172"/>
      <c r="AH103" s="143">
        <f t="shared" si="3"/>
        <v>0</v>
      </c>
    </row>
    <row r="104" spans="2:37" x14ac:dyDescent="0.4">
      <c r="B104" s="135" t="s">
        <v>850</v>
      </c>
      <c r="D104" s="172" t="s">
        <v>86</v>
      </c>
      <c r="E104" s="143">
        <v>5</v>
      </c>
      <c r="F104" s="172"/>
      <c r="G104" s="143">
        <v>7</v>
      </c>
      <c r="H104" s="172"/>
      <c r="I104" s="143">
        <v>6</v>
      </c>
      <c r="R104" s="135">
        <v>3</v>
      </c>
      <c r="AH104" s="143">
        <f t="shared" si="3"/>
        <v>21</v>
      </c>
    </row>
    <row r="105" spans="2:37" x14ac:dyDescent="0.4">
      <c r="B105" s="135" t="s">
        <v>844</v>
      </c>
      <c r="D105" s="172" t="s">
        <v>87</v>
      </c>
      <c r="E105" s="143">
        <v>4</v>
      </c>
      <c r="F105" s="172"/>
      <c r="G105" s="143">
        <v>7</v>
      </c>
      <c r="H105" s="172"/>
      <c r="I105" s="143">
        <v>6</v>
      </c>
      <c r="R105" s="135">
        <v>3</v>
      </c>
      <c r="AH105" s="143">
        <f t="shared" si="3"/>
        <v>20</v>
      </c>
    </row>
    <row r="106" spans="2:37" x14ac:dyDescent="0.4">
      <c r="B106" s="135">
        <v>20</v>
      </c>
      <c r="D106" s="172" t="s">
        <v>88</v>
      </c>
      <c r="E106" s="143">
        <v>4</v>
      </c>
      <c r="F106" s="172"/>
      <c r="G106" s="143">
        <v>7</v>
      </c>
      <c r="H106" s="172"/>
      <c r="I106" s="143">
        <v>6</v>
      </c>
      <c r="R106" s="135">
        <v>3</v>
      </c>
      <c r="AH106" s="143">
        <f t="shared" si="3"/>
        <v>20</v>
      </c>
    </row>
    <row r="107" spans="2:37" x14ac:dyDescent="0.4">
      <c r="B107" s="135" t="s">
        <v>846</v>
      </c>
      <c r="D107" s="172" t="s">
        <v>89</v>
      </c>
      <c r="E107" s="143">
        <v>4</v>
      </c>
      <c r="F107" s="172"/>
      <c r="G107" s="143">
        <v>9</v>
      </c>
      <c r="H107" s="172"/>
      <c r="I107" s="143">
        <v>6</v>
      </c>
      <c r="R107" s="135">
        <v>3</v>
      </c>
      <c r="AH107" s="143">
        <f t="shared" si="3"/>
        <v>22</v>
      </c>
    </row>
    <row r="108" spans="2:37" x14ac:dyDescent="0.4">
      <c r="B108" s="135" t="s">
        <v>847</v>
      </c>
      <c r="D108" s="172" t="s">
        <v>90</v>
      </c>
      <c r="E108" s="143">
        <v>4</v>
      </c>
      <c r="F108" s="172"/>
      <c r="G108" s="143">
        <v>9</v>
      </c>
      <c r="H108" s="172"/>
      <c r="I108" s="143">
        <v>6</v>
      </c>
      <c r="R108" s="135">
        <v>3</v>
      </c>
      <c r="AH108" s="143">
        <f t="shared" si="3"/>
        <v>22</v>
      </c>
      <c r="AK108" s="164" t="s">
        <v>96</v>
      </c>
    </row>
    <row r="109" spans="2:37" x14ac:dyDescent="0.4">
      <c r="B109" s="135" t="s">
        <v>848</v>
      </c>
      <c r="D109" s="172" t="s">
        <v>91</v>
      </c>
      <c r="F109" s="172"/>
      <c r="G109" s="143">
        <v>40</v>
      </c>
      <c r="H109" s="172"/>
      <c r="R109" s="135">
        <v>3</v>
      </c>
      <c r="T109" s="143">
        <v>26</v>
      </c>
      <c r="AH109" s="143">
        <f t="shared" si="3"/>
        <v>69</v>
      </c>
    </row>
    <row r="110" spans="2:37" x14ac:dyDescent="0.4">
      <c r="B110" s="135" t="s">
        <v>849</v>
      </c>
      <c r="D110" s="172" t="s">
        <v>92</v>
      </c>
      <c r="F110" s="172"/>
      <c r="H110" s="172"/>
      <c r="AH110" s="143">
        <f t="shared" si="3"/>
        <v>0</v>
      </c>
    </row>
    <row r="111" spans="2:37" x14ac:dyDescent="0.4">
      <c r="B111" s="135" t="s">
        <v>850</v>
      </c>
      <c r="D111" s="172" t="s">
        <v>93</v>
      </c>
      <c r="F111" s="172"/>
      <c r="H111" s="172"/>
      <c r="AH111" s="143">
        <f t="shared" si="3"/>
        <v>0</v>
      </c>
    </row>
    <row r="112" spans="2:37" x14ac:dyDescent="0.4">
      <c r="B112" s="135" t="s">
        <v>844</v>
      </c>
      <c r="D112" s="172" t="s">
        <v>94</v>
      </c>
      <c r="F112" s="172"/>
      <c r="H112" s="172"/>
      <c r="AH112" s="143">
        <f t="shared" si="3"/>
        <v>0</v>
      </c>
    </row>
    <row r="113" spans="1:34" x14ac:dyDescent="0.4">
      <c r="B113" s="135" t="s">
        <v>845</v>
      </c>
      <c r="D113" s="172" t="s">
        <v>95</v>
      </c>
      <c r="F113" s="172"/>
      <c r="H113" s="172"/>
      <c r="AH113" s="143">
        <f t="shared" si="3"/>
        <v>0</v>
      </c>
    </row>
    <row r="114" spans="1:34" x14ac:dyDescent="0.4">
      <c r="B114" s="135" t="s">
        <v>846</v>
      </c>
      <c r="D114" s="172" t="s">
        <v>97</v>
      </c>
      <c r="F114" s="172"/>
      <c r="H114" s="172"/>
      <c r="AH114" s="143">
        <f t="shared" si="3"/>
        <v>0</v>
      </c>
    </row>
    <row r="115" spans="1:34" x14ac:dyDescent="0.4">
      <c r="B115" s="135" t="s">
        <v>847</v>
      </c>
      <c r="D115" s="172" t="s">
        <v>98</v>
      </c>
      <c r="F115" s="172"/>
      <c r="H115" s="172"/>
      <c r="AH115" s="143">
        <f t="shared" si="3"/>
        <v>0</v>
      </c>
    </row>
    <row r="116" spans="1:34" s="169" customFormat="1" x14ac:dyDescent="0.4">
      <c r="A116" s="169" t="s">
        <v>870</v>
      </c>
      <c r="F116" s="170"/>
      <c r="H116" s="170"/>
      <c r="J116" s="170"/>
      <c r="L116" s="170"/>
      <c r="N116" s="163"/>
      <c r="O116" s="163"/>
      <c r="Q116" s="170"/>
      <c r="S116" s="170"/>
      <c r="U116" s="170"/>
      <c r="W116" s="170"/>
      <c r="X116" s="163"/>
      <c r="Z116" s="170"/>
      <c r="AC116" s="170"/>
      <c r="AE116" s="170"/>
      <c r="AG116" s="170"/>
      <c r="AH116" s="171">
        <f>SUM(AH86:AH115)</f>
        <v>204</v>
      </c>
    </row>
    <row r="117" spans="1:34" x14ac:dyDescent="0.4">
      <c r="D117" s="172"/>
      <c r="F117" s="172"/>
      <c r="H117" s="172"/>
    </row>
    <row r="118" spans="1:34" s="161" customFormat="1" x14ac:dyDescent="0.4">
      <c r="A118" s="161" t="s">
        <v>871</v>
      </c>
      <c r="F118" s="162"/>
      <c r="H118" s="162"/>
      <c r="J118" s="162"/>
      <c r="L118" s="162"/>
      <c r="N118" s="163"/>
      <c r="O118" s="163"/>
      <c r="Q118" s="162"/>
      <c r="S118" s="162"/>
      <c r="U118" s="162"/>
      <c r="W118" s="162"/>
      <c r="X118" s="163"/>
      <c r="Z118" s="162"/>
      <c r="AC118" s="162"/>
      <c r="AE118" s="162"/>
      <c r="AG118" s="162"/>
      <c r="AH118" s="143"/>
    </row>
    <row r="119" spans="1:34" x14ac:dyDescent="0.4">
      <c r="B119" s="135" t="s">
        <v>848</v>
      </c>
      <c r="D119" s="172" t="s">
        <v>99</v>
      </c>
      <c r="F119" s="172"/>
      <c r="H119" s="172"/>
      <c r="AH119" s="143">
        <f t="shared" ref="AH119:AH149" si="4">SUM(E119,G119,I119,K119,M119,R119,T119,V119,Y119,X119,AA119,AB119,AD119,AF119)</f>
        <v>0</v>
      </c>
    </row>
    <row r="120" spans="1:34" x14ac:dyDescent="0.4">
      <c r="B120" s="135" t="s">
        <v>849</v>
      </c>
      <c r="D120" s="172" t="s">
        <v>100</v>
      </c>
      <c r="F120" s="172"/>
      <c r="H120" s="172"/>
      <c r="AH120" s="143">
        <f t="shared" si="4"/>
        <v>0</v>
      </c>
    </row>
    <row r="121" spans="1:34" x14ac:dyDescent="0.4">
      <c r="B121" s="135" t="s">
        <v>850</v>
      </c>
      <c r="D121" s="172" t="s">
        <v>101</v>
      </c>
      <c r="F121" s="172"/>
      <c r="H121" s="172"/>
      <c r="AH121" s="143">
        <f t="shared" si="4"/>
        <v>0</v>
      </c>
    </row>
    <row r="122" spans="1:34" x14ac:dyDescent="0.4">
      <c r="B122" s="135" t="s">
        <v>844</v>
      </c>
      <c r="D122" s="172" t="s">
        <v>102</v>
      </c>
      <c r="F122" s="172"/>
      <c r="H122" s="172"/>
      <c r="AH122" s="143">
        <f t="shared" si="4"/>
        <v>0</v>
      </c>
    </row>
    <row r="123" spans="1:34" x14ac:dyDescent="0.4">
      <c r="B123" s="135" t="s">
        <v>845</v>
      </c>
      <c r="D123" s="172" t="s">
        <v>103</v>
      </c>
      <c r="F123" s="172"/>
      <c r="H123" s="172"/>
      <c r="AH123" s="143">
        <f t="shared" si="4"/>
        <v>0</v>
      </c>
    </row>
    <row r="124" spans="1:34" x14ac:dyDescent="0.4">
      <c r="B124" s="135" t="s">
        <v>846</v>
      </c>
      <c r="D124" s="172" t="s">
        <v>104</v>
      </c>
      <c r="F124" s="172"/>
      <c r="H124" s="172"/>
      <c r="AH124" s="143">
        <f t="shared" si="4"/>
        <v>0</v>
      </c>
    </row>
    <row r="125" spans="1:34" x14ac:dyDescent="0.4">
      <c r="B125" s="135" t="s">
        <v>847</v>
      </c>
      <c r="D125" s="172" t="s">
        <v>105</v>
      </c>
      <c r="F125" s="172"/>
      <c r="H125" s="172"/>
      <c r="AH125" s="143">
        <f t="shared" si="4"/>
        <v>0</v>
      </c>
    </row>
    <row r="126" spans="1:34" x14ac:dyDescent="0.4">
      <c r="B126" s="135" t="s">
        <v>848</v>
      </c>
      <c r="D126" s="172" t="s">
        <v>106</v>
      </c>
      <c r="F126" s="172"/>
      <c r="H126" s="172"/>
      <c r="AH126" s="143">
        <f t="shared" si="4"/>
        <v>0</v>
      </c>
    </row>
    <row r="127" spans="1:34" x14ac:dyDescent="0.4">
      <c r="B127" s="135" t="s">
        <v>849</v>
      </c>
      <c r="D127" s="172" t="s">
        <v>107</v>
      </c>
      <c r="F127" s="172"/>
      <c r="H127" s="172"/>
      <c r="AH127" s="143">
        <f t="shared" si="4"/>
        <v>0</v>
      </c>
    </row>
    <row r="128" spans="1:34" x14ac:dyDescent="0.4">
      <c r="B128" s="135" t="s">
        <v>850</v>
      </c>
      <c r="D128" s="172" t="s">
        <v>108</v>
      </c>
      <c r="F128" s="172"/>
      <c r="H128" s="172"/>
      <c r="AH128" s="143">
        <f t="shared" si="4"/>
        <v>0</v>
      </c>
    </row>
    <row r="129" spans="2:34" x14ac:dyDescent="0.4">
      <c r="B129" s="135" t="s">
        <v>844</v>
      </c>
      <c r="D129" s="172" t="s">
        <v>109</v>
      </c>
      <c r="F129" s="172"/>
      <c r="H129" s="172"/>
      <c r="AH129" s="143">
        <f t="shared" si="4"/>
        <v>0</v>
      </c>
    </row>
    <row r="130" spans="2:34" x14ac:dyDescent="0.4">
      <c r="B130" s="135" t="s">
        <v>845</v>
      </c>
      <c r="D130" s="172" t="s">
        <v>110</v>
      </c>
      <c r="F130" s="172"/>
      <c r="H130" s="172"/>
      <c r="AH130" s="143">
        <f t="shared" si="4"/>
        <v>0</v>
      </c>
    </row>
    <row r="131" spans="2:34" x14ac:dyDescent="0.4">
      <c r="B131" s="135" t="s">
        <v>846</v>
      </c>
      <c r="D131" s="172" t="s">
        <v>111</v>
      </c>
      <c r="F131" s="172"/>
      <c r="H131" s="172"/>
      <c r="AH131" s="143">
        <f t="shared" si="4"/>
        <v>0</v>
      </c>
    </row>
    <row r="132" spans="2:34" x14ac:dyDescent="0.4">
      <c r="B132" s="135" t="s">
        <v>847</v>
      </c>
      <c r="D132" s="172" t="s">
        <v>112</v>
      </c>
      <c r="E132" s="143">
        <v>1.5</v>
      </c>
      <c r="F132" s="172"/>
      <c r="G132" s="143">
        <v>7</v>
      </c>
      <c r="H132" s="172"/>
      <c r="I132" s="143">
        <v>11</v>
      </c>
      <c r="R132" s="143">
        <v>11</v>
      </c>
      <c r="X132" s="140">
        <v>3</v>
      </c>
      <c r="AH132" s="143">
        <f t="shared" si="4"/>
        <v>33.5</v>
      </c>
    </row>
    <row r="133" spans="2:34" x14ac:dyDescent="0.4">
      <c r="B133" s="135" t="s">
        <v>848</v>
      </c>
      <c r="D133" s="172" t="s">
        <v>113</v>
      </c>
      <c r="F133" s="172"/>
      <c r="H133" s="172"/>
      <c r="AH133" s="143">
        <f t="shared" si="4"/>
        <v>0</v>
      </c>
    </row>
    <row r="134" spans="2:34" x14ac:dyDescent="0.4">
      <c r="B134" s="135" t="s">
        <v>849</v>
      </c>
      <c r="D134" s="172" t="s">
        <v>114</v>
      </c>
      <c r="F134" s="172"/>
      <c r="H134" s="172"/>
      <c r="AH134" s="143">
        <f t="shared" si="4"/>
        <v>0</v>
      </c>
    </row>
    <row r="135" spans="2:34" x14ac:dyDescent="0.4">
      <c r="B135" s="135" t="s">
        <v>850</v>
      </c>
      <c r="D135" s="172" t="s">
        <v>115</v>
      </c>
      <c r="F135" s="172"/>
      <c r="H135" s="172"/>
      <c r="AH135" s="143">
        <f t="shared" si="4"/>
        <v>0</v>
      </c>
    </row>
    <row r="136" spans="2:34" x14ac:dyDescent="0.4">
      <c r="B136" s="135" t="s">
        <v>844</v>
      </c>
      <c r="D136" s="172" t="s">
        <v>116</v>
      </c>
      <c r="F136" s="172"/>
      <c r="H136" s="172"/>
      <c r="AH136" s="143">
        <f t="shared" si="4"/>
        <v>0</v>
      </c>
    </row>
    <row r="137" spans="2:34" x14ac:dyDescent="0.4">
      <c r="B137" s="135" t="s">
        <v>845</v>
      </c>
      <c r="D137" s="172" t="s">
        <v>117</v>
      </c>
      <c r="F137" s="172"/>
      <c r="H137" s="172"/>
      <c r="AH137" s="143">
        <f t="shared" si="4"/>
        <v>0</v>
      </c>
    </row>
    <row r="138" spans="2:34" x14ac:dyDescent="0.4">
      <c r="B138" s="135" t="s">
        <v>846</v>
      </c>
      <c r="D138" s="172" t="s">
        <v>118</v>
      </c>
      <c r="F138" s="172"/>
      <c r="H138" s="172"/>
      <c r="AH138" s="143">
        <f t="shared" si="4"/>
        <v>0</v>
      </c>
    </row>
    <row r="139" spans="2:34" x14ac:dyDescent="0.4">
      <c r="B139" s="135" t="s">
        <v>847</v>
      </c>
      <c r="D139" s="172" t="s">
        <v>119</v>
      </c>
      <c r="F139" s="172"/>
      <c r="H139" s="172"/>
      <c r="AH139" s="143">
        <f t="shared" si="4"/>
        <v>0</v>
      </c>
    </row>
    <row r="140" spans="2:34" x14ac:dyDescent="0.4">
      <c r="B140" s="135" t="s">
        <v>848</v>
      </c>
      <c r="D140" s="172" t="s">
        <v>120</v>
      </c>
      <c r="F140" s="172"/>
      <c r="H140" s="172"/>
      <c r="AH140" s="143">
        <f t="shared" si="4"/>
        <v>0</v>
      </c>
    </row>
    <row r="141" spans="2:34" x14ac:dyDescent="0.4">
      <c r="B141" s="135" t="s">
        <v>849</v>
      </c>
      <c r="D141" s="172" t="s">
        <v>121</v>
      </c>
      <c r="F141" s="172"/>
      <c r="H141" s="172"/>
      <c r="AH141" s="143">
        <f t="shared" si="4"/>
        <v>0</v>
      </c>
    </row>
    <row r="142" spans="2:34" x14ac:dyDescent="0.4">
      <c r="B142" s="135" t="s">
        <v>850</v>
      </c>
      <c r="D142" s="172" t="s">
        <v>122</v>
      </c>
      <c r="F142" s="172"/>
      <c r="H142" s="172"/>
      <c r="AH142" s="143">
        <f t="shared" si="4"/>
        <v>0</v>
      </c>
    </row>
    <row r="143" spans="2:34" x14ac:dyDescent="0.4">
      <c r="B143" s="135" t="s">
        <v>844</v>
      </c>
      <c r="D143" s="172" t="s">
        <v>123</v>
      </c>
      <c r="F143" s="172"/>
      <c r="H143" s="172"/>
      <c r="AH143" s="143">
        <f t="shared" si="4"/>
        <v>0</v>
      </c>
    </row>
    <row r="144" spans="2:34" x14ac:dyDescent="0.4">
      <c r="B144" s="135" t="s">
        <v>845</v>
      </c>
      <c r="D144" s="172" t="s">
        <v>124</v>
      </c>
      <c r="F144" s="172"/>
      <c r="H144" s="172"/>
      <c r="AH144" s="143">
        <f t="shared" si="4"/>
        <v>0</v>
      </c>
    </row>
    <row r="145" spans="1:52" x14ac:dyDescent="0.4">
      <c r="B145" s="135" t="s">
        <v>846</v>
      </c>
      <c r="D145" s="172" t="s">
        <v>125</v>
      </c>
      <c r="F145" s="172"/>
      <c r="H145" s="172"/>
      <c r="AH145" s="143">
        <f t="shared" si="4"/>
        <v>0</v>
      </c>
    </row>
    <row r="146" spans="1:52" x14ac:dyDescent="0.4">
      <c r="B146" s="135" t="s">
        <v>847</v>
      </c>
      <c r="D146" s="172" t="s">
        <v>126</v>
      </c>
      <c r="F146" s="172"/>
      <c r="H146" s="172"/>
      <c r="AH146" s="143">
        <f t="shared" si="4"/>
        <v>0</v>
      </c>
    </row>
    <row r="147" spans="1:52" x14ac:dyDescent="0.4">
      <c r="B147" s="135" t="s">
        <v>848</v>
      </c>
      <c r="D147" s="172" t="s">
        <v>127</v>
      </c>
      <c r="F147" s="172"/>
      <c r="H147" s="172"/>
      <c r="AH147" s="143">
        <f t="shared" si="4"/>
        <v>0</v>
      </c>
    </row>
    <row r="148" spans="1:52" x14ac:dyDescent="0.4">
      <c r="B148" s="135" t="s">
        <v>849</v>
      </c>
      <c r="D148" s="172" t="s">
        <v>128</v>
      </c>
      <c r="F148" s="172"/>
      <c r="H148" s="172"/>
      <c r="AH148" s="143">
        <f t="shared" si="4"/>
        <v>0</v>
      </c>
    </row>
    <row r="149" spans="1:52" x14ac:dyDescent="0.4">
      <c r="B149" s="135" t="s">
        <v>850</v>
      </c>
      <c r="D149" s="172" t="s">
        <v>129</v>
      </c>
      <c r="F149" s="172"/>
      <c r="H149" s="172"/>
      <c r="AH149" s="143">
        <f t="shared" si="4"/>
        <v>0</v>
      </c>
    </row>
    <row r="150" spans="1:52" s="169" customFormat="1" x14ac:dyDescent="0.4">
      <c r="A150" s="169" t="s">
        <v>872</v>
      </c>
      <c r="F150" s="170"/>
      <c r="H150" s="170"/>
      <c r="J150" s="170"/>
      <c r="L150" s="170"/>
      <c r="N150" s="163"/>
      <c r="O150" s="163"/>
      <c r="Q150" s="170"/>
      <c r="S150" s="170"/>
      <c r="U150" s="170"/>
      <c r="W150" s="170"/>
      <c r="X150" s="163"/>
      <c r="Z150" s="170"/>
      <c r="AC150" s="170"/>
      <c r="AE150" s="170"/>
      <c r="AG150" s="170"/>
      <c r="AH150" s="171">
        <f>SUM(AH119:AH149)</f>
        <v>33.5</v>
      </c>
    </row>
    <row r="151" spans="1:52" s="174" customFormat="1" ht="33" x14ac:dyDescent="0.65">
      <c r="A151" s="173">
        <v>2016</v>
      </c>
      <c r="D151" s="175"/>
      <c r="E151" s="176"/>
      <c r="F151" s="175"/>
      <c r="G151" s="176"/>
      <c r="H151" s="175"/>
      <c r="I151" s="176"/>
      <c r="J151" s="177"/>
      <c r="K151" s="176"/>
      <c r="L151" s="177"/>
      <c r="M151" s="176"/>
      <c r="N151" s="176"/>
      <c r="O151" s="176"/>
      <c r="P151" s="176"/>
      <c r="Q151" s="177"/>
      <c r="S151" s="177"/>
      <c r="T151" s="176"/>
      <c r="U151" s="177"/>
      <c r="W151" s="177"/>
      <c r="X151" s="176"/>
      <c r="Z151" s="177"/>
      <c r="AA151" s="176"/>
      <c r="AC151" s="177"/>
      <c r="AD151" s="176"/>
      <c r="AE151" s="177"/>
      <c r="AF151" s="176"/>
      <c r="AG151" s="178"/>
      <c r="AH151" s="179">
        <f>SUM(AH1:AH150)/2</f>
        <v>1974.2</v>
      </c>
      <c r="AI151" s="180"/>
      <c r="AJ151" s="180"/>
      <c r="AL151" s="176"/>
      <c r="AO151" s="181"/>
      <c r="AP151" s="181"/>
      <c r="AQ151" s="181"/>
      <c r="AR151" s="181"/>
      <c r="AS151" s="182"/>
      <c r="AT151" s="182"/>
      <c r="AU151" s="182"/>
      <c r="AV151" s="182"/>
      <c r="AW151" s="183"/>
      <c r="AX151" s="183"/>
      <c r="AY151" s="183"/>
      <c r="AZ151" s="183"/>
    </row>
    <row r="153" spans="1:52" ht="25.5" x14ac:dyDescent="0.5">
      <c r="B153" s="154">
        <v>2017</v>
      </c>
    </row>
    <row r="154" spans="1:52" s="161" customFormat="1" x14ac:dyDescent="0.4">
      <c r="A154" s="161" t="s">
        <v>873</v>
      </c>
      <c r="F154" s="162"/>
      <c r="H154" s="162"/>
      <c r="J154" s="162"/>
      <c r="L154" s="162"/>
      <c r="N154" s="163"/>
      <c r="O154" s="163"/>
      <c r="Q154" s="162"/>
      <c r="S154" s="162"/>
      <c r="U154" s="162"/>
      <c r="W154" s="162"/>
      <c r="X154" s="163"/>
      <c r="Z154" s="162"/>
      <c r="AC154" s="162"/>
      <c r="AE154" s="162"/>
      <c r="AG154" s="162"/>
      <c r="AH154" s="143"/>
    </row>
    <row r="155" spans="1:52" x14ac:dyDescent="0.4">
      <c r="B155" s="135" t="s">
        <v>854</v>
      </c>
      <c r="D155" s="164" t="s">
        <v>151</v>
      </c>
      <c r="F155" s="164"/>
      <c r="G155" s="143">
        <v>8.5</v>
      </c>
      <c r="H155" s="164"/>
      <c r="I155" s="143">
        <v>8</v>
      </c>
      <c r="R155" s="135">
        <v>15</v>
      </c>
      <c r="S155" s="165" t="s">
        <v>957</v>
      </c>
      <c r="AH155" s="143">
        <f t="shared" ref="AH155:AH176" si="5">SUM(E155,G155,I155,K155,M155,R155,T155,V155,Y155,X155,AA155,AB155,AD155,AF155)</f>
        <v>31.5</v>
      </c>
    </row>
    <row r="156" spans="1:52" x14ac:dyDescent="0.4">
      <c r="B156" s="135" t="s">
        <v>843</v>
      </c>
      <c r="D156" s="164" t="s">
        <v>130</v>
      </c>
      <c r="F156" s="164"/>
      <c r="G156" s="143">
        <v>2.5</v>
      </c>
      <c r="H156" s="164"/>
      <c r="I156" s="143">
        <v>15.7</v>
      </c>
      <c r="Q156" s="155" t="s">
        <v>943</v>
      </c>
      <c r="R156" s="135">
        <v>2.5</v>
      </c>
      <c r="S156" s="155" t="s">
        <v>958</v>
      </c>
      <c r="AF156" s="143">
        <v>88</v>
      </c>
      <c r="AG156" s="165" t="s">
        <v>1016</v>
      </c>
      <c r="AH156" s="143">
        <f t="shared" si="5"/>
        <v>108.7</v>
      </c>
      <c r="AL156" s="143">
        <v>221</v>
      </c>
      <c r="AN156" s="135" t="s">
        <v>874</v>
      </c>
    </row>
    <row r="157" spans="1:52" x14ac:dyDescent="0.4">
      <c r="B157" s="135" t="s">
        <v>844</v>
      </c>
      <c r="D157" s="164" t="s">
        <v>131</v>
      </c>
      <c r="E157" s="143">
        <v>4.5</v>
      </c>
      <c r="F157" s="164"/>
      <c r="G157" s="143">
        <v>6.5</v>
      </c>
      <c r="H157" s="164"/>
      <c r="I157" s="143">
        <v>13</v>
      </c>
      <c r="Q157" s="155" t="s">
        <v>944</v>
      </c>
      <c r="X157" s="140">
        <v>3</v>
      </c>
      <c r="AF157" s="143">
        <v>94.5</v>
      </c>
      <c r="AG157" s="165" t="s">
        <v>1017</v>
      </c>
      <c r="AH157" s="143">
        <f t="shared" si="5"/>
        <v>121.5</v>
      </c>
    </row>
    <row r="158" spans="1:52" x14ac:dyDescent="0.4">
      <c r="B158" s="135" t="s">
        <v>845</v>
      </c>
      <c r="D158" s="164" t="s">
        <v>132</v>
      </c>
      <c r="F158" s="164"/>
      <c r="G158" s="143">
        <v>7.5</v>
      </c>
      <c r="H158" s="164"/>
      <c r="R158" s="135">
        <v>11</v>
      </c>
      <c r="S158" s="155" t="s">
        <v>959</v>
      </c>
      <c r="AH158" s="143">
        <f t="shared" si="5"/>
        <v>18.5</v>
      </c>
    </row>
    <row r="159" spans="1:52" x14ac:dyDescent="0.4">
      <c r="B159" s="135" t="s">
        <v>846</v>
      </c>
      <c r="D159" s="164" t="s">
        <v>133</v>
      </c>
      <c r="F159" s="164"/>
      <c r="G159" s="143">
        <v>15</v>
      </c>
      <c r="H159" s="164"/>
      <c r="AH159" s="143">
        <f t="shared" si="5"/>
        <v>15</v>
      </c>
    </row>
    <row r="160" spans="1:52" x14ac:dyDescent="0.4">
      <c r="B160" s="135" t="s">
        <v>847</v>
      </c>
      <c r="D160" s="164" t="s">
        <v>134</v>
      </c>
      <c r="F160" s="164"/>
      <c r="G160" s="143">
        <v>8</v>
      </c>
      <c r="H160" s="164"/>
      <c r="R160" s="135">
        <v>11.8</v>
      </c>
      <c r="AH160" s="143">
        <f t="shared" si="5"/>
        <v>19.8</v>
      </c>
    </row>
    <row r="161" spans="2:35" x14ac:dyDescent="0.4">
      <c r="B161" s="135" t="s">
        <v>848</v>
      </c>
      <c r="D161" s="164" t="s">
        <v>135</v>
      </c>
      <c r="F161" s="164"/>
      <c r="H161" s="164"/>
      <c r="T161" s="143">
        <v>40</v>
      </c>
      <c r="AH161" s="143">
        <f t="shared" si="5"/>
        <v>40</v>
      </c>
    </row>
    <row r="162" spans="2:35" x14ac:dyDescent="0.4">
      <c r="B162" s="135" t="s">
        <v>849</v>
      </c>
      <c r="D162" s="164" t="s">
        <v>136</v>
      </c>
      <c r="F162" s="164"/>
      <c r="G162" s="143">
        <v>10</v>
      </c>
      <c r="H162" s="164"/>
      <c r="R162" s="135">
        <v>14</v>
      </c>
      <c r="X162" s="140">
        <v>3</v>
      </c>
      <c r="AH162" s="143">
        <f t="shared" si="5"/>
        <v>27</v>
      </c>
    </row>
    <row r="163" spans="2:35" x14ac:dyDescent="0.4">
      <c r="B163" s="135" t="s">
        <v>850</v>
      </c>
      <c r="D163" s="164" t="s">
        <v>137</v>
      </c>
      <c r="E163" s="143">
        <v>6</v>
      </c>
      <c r="F163" s="164"/>
      <c r="G163" s="143">
        <v>9</v>
      </c>
      <c r="H163" s="164"/>
      <c r="R163" s="135">
        <v>7.5</v>
      </c>
      <c r="AF163" s="143">
        <v>49</v>
      </c>
      <c r="AG163" s="165" t="s">
        <v>917</v>
      </c>
      <c r="AH163" s="143">
        <f t="shared" si="5"/>
        <v>71.5</v>
      </c>
    </row>
    <row r="164" spans="2:35" x14ac:dyDescent="0.4">
      <c r="B164" s="135" t="s">
        <v>844</v>
      </c>
      <c r="D164" s="164" t="s">
        <v>138</v>
      </c>
      <c r="E164" s="143">
        <v>6.5</v>
      </c>
      <c r="F164" s="164"/>
      <c r="G164" s="143">
        <v>3.5</v>
      </c>
      <c r="H164" s="164"/>
      <c r="AH164" s="143">
        <f t="shared" si="5"/>
        <v>10</v>
      </c>
    </row>
    <row r="165" spans="2:35" x14ac:dyDescent="0.4">
      <c r="B165" s="135" t="s">
        <v>845</v>
      </c>
      <c r="D165" s="164" t="s">
        <v>139</v>
      </c>
      <c r="E165" s="143">
        <v>16</v>
      </c>
      <c r="F165" s="164"/>
      <c r="G165" s="143">
        <v>3</v>
      </c>
      <c r="H165" s="164"/>
      <c r="AF165" s="143">
        <v>23</v>
      </c>
      <c r="AG165" s="165" t="s">
        <v>1018</v>
      </c>
      <c r="AH165" s="143">
        <f t="shared" si="5"/>
        <v>42</v>
      </c>
    </row>
    <row r="166" spans="2:35" x14ac:dyDescent="0.4">
      <c r="B166" s="135" t="s">
        <v>846</v>
      </c>
      <c r="D166" s="164" t="s">
        <v>140</v>
      </c>
      <c r="F166" s="164"/>
      <c r="G166" s="143">
        <v>17</v>
      </c>
      <c r="H166" s="164"/>
      <c r="R166" s="135">
        <v>11</v>
      </c>
      <c r="S166" s="155" t="s">
        <v>959</v>
      </c>
      <c r="AH166" s="143">
        <f t="shared" si="5"/>
        <v>28</v>
      </c>
      <c r="AI166" s="144">
        <v>500</v>
      </c>
    </row>
    <row r="167" spans="2:35" x14ac:dyDescent="0.4">
      <c r="B167" s="135" t="s">
        <v>847</v>
      </c>
      <c r="D167" s="164" t="s">
        <v>141</v>
      </c>
      <c r="F167" s="164"/>
      <c r="G167" s="143">
        <v>8</v>
      </c>
      <c r="H167" s="164"/>
      <c r="R167" s="135">
        <f>14.5+5.8</f>
        <v>20.3</v>
      </c>
      <c r="S167" s="155" t="s">
        <v>960</v>
      </c>
      <c r="X167" s="140">
        <v>3</v>
      </c>
      <c r="AA167" s="143">
        <v>20</v>
      </c>
      <c r="AF167" s="143">
        <v>29</v>
      </c>
      <c r="AG167" s="165" t="s">
        <v>1019</v>
      </c>
      <c r="AH167" s="143">
        <f t="shared" si="5"/>
        <v>80.3</v>
      </c>
    </row>
    <row r="168" spans="2:35" x14ac:dyDescent="0.4">
      <c r="B168" s="135" t="s">
        <v>848</v>
      </c>
      <c r="D168" s="164" t="s">
        <v>142</v>
      </c>
      <c r="F168" s="164"/>
      <c r="H168" s="164"/>
      <c r="R168" s="135">
        <v>12</v>
      </c>
      <c r="S168" s="155" t="s">
        <v>959</v>
      </c>
      <c r="AH168" s="143">
        <f t="shared" si="5"/>
        <v>12</v>
      </c>
    </row>
    <row r="169" spans="2:35" x14ac:dyDescent="0.4">
      <c r="B169" s="135" t="s">
        <v>849</v>
      </c>
      <c r="D169" s="164" t="s">
        <v>143</v>
      </c>
      <c r="F169" s="164"/>
      <c r="G169" s="143">
        <v>8</v>
      </c>
      <c r="H169" s="164"/>
      <c r="I169" s="143">
        <v>13</v>
      </c>
      <c r="R169" s="135">
        <v>11</v>
      </c>
      <c r="S169" s="155" t="s">
        <v>961</v>
      </c>
      <c r="T169" s="143">
        <v>29.8</v>
      </c>
      <c r="AH169" s="143">
        <f t="shared" si="5"/>
        <v>61.8</v>
      </c>
      <c r="AI169" s="144">
        <v>258</v>
      </c>
    </row>
    <row r="170" spans="2:35" x14ac:dyDescent="0.4">
      <c r="B170" s="135" t="s">
        <v>850</v>
      </c>
      <c r="D170" s="164" t="s">
        <v>144</v>
      </c>
      <c r="F170" s="164"/>
      <c r="G170" s="143">
        <v>7.5</v>
      </c>
      <c r="H170" s="164"/>
      <c r="R170" s="135">
        <v>5</v>
      </c>
      <c r="S170" s="155" t="s">
        <v>962</v>
      </c>
      <c r="AH170" s="143">
        <f t="shared" si="5"/>
        <v>12.5</v>
      </c>
    </row>
    <row r="171" spans="2:35" x14ac:dyDescent="0.4">
      <c r="B171" s="135" t="s">
        <v>844</v>
      </c>
      <c r="D171" s="164" t="s">
        <v>145</v>
      </c>
      <c r="E171" s="143">
        <v>6.5</v>
      </c>
      <c r="F171" s="164"/>
      <c r="G171" s="143">
        <v>7.5</v>
      </c>
      <c r="H171" s="164"/>
      <c r="R171" s="135">
        <v>5</v>
      </c>
      <c r="S171" s="155" t="s">
        <v>962</v>
      </c>
      <c r="AF171" s="143">
        <v>25</v>
      </c>
      <c r="AG171" s="165" t="s">
        <v>1020</v>
      </c>
      <c r="AH171" s="143">
        <f t="shared" si="5"/>
        <v>44</v>
      </c>
    </row>
    <row r="172" spans="2:35" x14ac:dyDescent="0.4">
      <c r="B172" s="135" t="s">
        <v>845</v>
      </c>
      <c r="D172" s="164" t="s">
        <v>146</v>
      </c>
      <c r="F172" s="164"/>
      <c r="G172" s="143">
        <v>8</v>
      </c>
      <c r="H172" s="164"/>
      <c r="I172" s="143">
        <v>11</v>
      </c>
      <c r="R172" s="135">
        <v>5</v>
      </c>
      <c r="S172" s="155" t="s">
        <v>963</v>
      </c>
      <c r="X172" s="140">
        <v>3</v>
      </c>
      <c r="AF172" s="143">
        <v>12.5</v>
      </c>
      <c r="AG172" s="165" t="s">
        <v>1021</v>
      </c>
      <c r="AH172" s="143">
        <f t="shared" si="5"/>
        <v>39.5</v>
      </c>
    </row>
    <row r="173" spans="2:35" x14ac:dyDescent="0.4">
      <c r="B173" s="135" t="s">
        <v>846</v>
      </c>
      <c r="D173" s="164" t="s">
        <v>147</v>
      </c>
      <c r="E173" s="143">
        <v>12</v>
      </c>
      <c r="F173" s="164"/>
      <c r="H173" s="164"/>
      <c r="R173" s="135">
        <v>12</v>
      </c>
      <c r="S173" s="155" t="s">
        <v>959</v>
      </c>
      <c r="AH173" s="143">
        <f t="shared" si="5"/>
        <v>24</v>
      </c>
    </row>
    <row r="174" spans="2:35" x14ac:dyDescent="0.4">
      <c r="B174" s="135" t="s">
        <v>847</v>
      </c>
      <c r="D174" s="164" t="s">
        <v>148</v>
      </c>
      <c r="F174" s="164"/>
      <c r="G174" s="143">
        <v>9</v>
      </c>
      <c r="H174" s="164"/>
      <c r="R174" s="135">
        <v>14.5</v>
      </c>
      <c r="AH174" s="143">
        <f t="shared" si="5"/>
        <v>23.5</v>
      </c>
    </row>
    <row r="175" spans="2:35" x14ac:dyDescent="0.4">
      <c r="B175" s="135" t="s">
        <v>848</v>
      </c>
      <c r="D175" s="164" t="s">
        <v>149</v>
      </c>
      <c r="E175" s="143">
        <v>12</v>
      </c>
      <c r="F175" s="164"/>
      <c r="H175" s="164"/>
      <c r="R175" s="135">
        <v>20</v>
      </c>
      <c r="S175" s="155" t="s">
        <v>964</v>
      </c>
      <c r="AH175" s="143">
        <f t="shared" si="5"/>
        <v>32</v>
      </c>
    </row>
    <row r="176" spans="2:35" x14ac:dyDescent="0.4">
      <c r="B176" s="135" t="s">
        <v>849</v>
      </c>
      <c r="D176" s="164" t="s">
        <v>150</v>
      </c>
      <c r="E176" s="143">
        <v>7</v>
      </c>
      <c r="F176" s="164"/>
      <c r="H176" s="164"/>
      <c r="R176" s="135">
        <v>27</v>
      </c>
      <c r="S176" s="155" t="s">
        <v>965</v>
      </c>
      <c r="AH176" s="143">
        <f t="shared" si="5"/>
        <v>34</v>
      </c>
    </row>
    <row r="177" spans="1:38" s="169" customFormat="1" x14ac:dyDescent="0.4">
      <c r="A177" s="169" t="s">
        <v>875</v>
      </c>
      <c r="F177" s="170"/>
      <c r="H177" s="170"/>
      <c r="J177" s="170"/>
      <c r="L177" s="170"/>
      <c r="N177" s="163"/>
      <c r="O177" s="163"/>
      <c r="Q177" s="170"/>
      <c r="S177" s="170"/>
      <c r="U177" s="170"/>
      <c r="W177" s="170"/>
      <c r="X177" s="163"/>
      <c r="Z177" s="170"/>
      <c r="AC177" s="170"/>
      <c r="AE177" s="170"/>
      <c r="AG177" s="170"/>
      <c r="AH177" s="171">
        <f>SUM(AH155:AH176)</f>
        <v>897.09999999999991</v>
      </c>
    </row>
    <row r="178" spans="1:38" x14ac:dyDescent="0.4">
      <c r="D178" s="164"/>
      <c r="F178" s="164"/>
      <c r="H178" s="164"/>
    </row>
    <row r="179" spans="1:38" s="161" customFormat="1" x14ac:dyDescent="0.4">
      <c r="A179" s="161" t="s">
        <v>876</v>
      </c>
      <c r="F179" s="162"/>
      <c r="H179" s="162"/>
      <c r="J179" s="162"/>
      <c r="L179" s="162"/>
      <c r="N179" s="163"/>
      <c r="O179" s="163"/>
      <c r="Q179" s="162"/>
      <c r="S179" s="162"/>
      <c r="U179" s="162"/>
      <c r="W179" s="162"/>
      <c r="X179" s="163"/>
      <c r="Z179" s="162"/>
      <c r="AC179" s="162"/>
      <c r="AE179" s="162"/>
      <c r="AG179" s="162"/>
      <c r="AH179" s="143"/>
    </row>
    <row r="180" spans="1:38" x14ac:dyDescent="0.4">
      <c r="B180" s="135" t="s">
        <v>850</v>
      </c>
      <c r="D180" s="164" t="s">
        <v>152</v>
      </c>
      <c r="F180" s="164"/>
      <c r="G180" s="143">
        <v>15</v>
      </c>
      <c r="H180" s="164"/>
      <c r="AA180" s="143">
        <v>10</v>
      </c>
      <c r="AH180" s="143">
        <f t="shared" ref="AH180:AH210" si="6">SUM(E180,G180,I180,K180,M180,R180,T180,V180,Y180,X180,AA180,AB180,AD180,AF180)</f>
        <v>25</v>
      </c>
      <c r="AI180" s="144">
        <v>312</v>
      </c>
    </row>
    <row r="181" spans="1:38" x14ac:dyDescent="0.4">
      <c r="B181" s="135" t="s">
        <v>844</v>
      </c>
      <c r="D181" s="164" t="s">
        <v>153</v>
      </c>
      <c r="F181" s="164"/>
      <c r="G181" s="143">
        <v>8</v>
      </c>
      <c r="H181" s="164"/>
      <c r="AH181" s="143">
        <f t="shared" si="6"/>
        <v>8</v>
      </c>
    </row>
    <row r="182" spans="1:38" x14ac:dyDescent="0.4">
      <c r="B182" s="135" t="s">
        <v>845</v>
      </c>
      <c r="D182" s="164" t="s">
        <v>154</v>
      </c>
      <c r="E182" s="143">
        <v>7.5</v>
      </c>
      <c r="F182" s="164"/>
      <c r="H182" s="164"/>
      <c r="R182" s="135">
        <v>13</v>
      </c>
      <c r="S182" s="155" t="s">
        <v>959</v>
      </c>
      <c r="AH182" s="143">
        <f t="shared" si="6"/>
        <v>20.5</v>
      </c>
    </row>
    <row r="183" spans="1:38" x14ac:dyDescent="0.4">
      <c r="B183" s="135" t="s">
        <v>846</v>
      </c>
      <c r="D183" s="164" t="s">
        <v>155</v>
      </c>
      <c r="F183" s="164"/>
      <c r="G183" s="143">
        <v>8.5</v>
      </c>
      <c r="H183" s="164"/>
      <c r="I183" s="143">
        <v>10</v>
      </c>
      <c r="AH183" s="143">
        <f t="shared" si="6"/>
        <v>18.5</v>
      </c>
      <c r="AK183" s="135">
        <v>39.799999999999997</v>
      </c>
      <c r="AL183" s="143">
        <v>348</v>
      </c>
    </row>
    <row r="184" spans="1:38" x14ac:dyDescent="0.4">
      <c r="B184" s="135" t="s">
        <v>847</v>
      </c>
      <c r="D184" s="164" t="s">
        <v>156</v>
      </c>
      <c r="E184" s="143">
        <v>9</v>
      </c>
      <c r="F184" s="164"/>
      <c r="G184" s="143">
        <v>6.5</v>
      </c>
      <c r="H184" s="164"/>
      <c r="R184" s="135">
        <v>4.5</v>
      </c>
      <c r="AH184" s="143">
        <f t="shared" si="6"/>
        <v>20</v>
      </c>
    </row>
    <row r="185" spans="1:38" x14ac:dyDescent="0.4">
      <c r="B185" s="135" t="s">
        <v>848</v>
      </c>
      <c r="D185" s="164" t="s">
        <v>157</v>
      </c>
      <c r="E185" s="143">
        <v>7</v>
      </c>
      <c r="F185" s="164"/>
      <c r="H185" s="164"/>
      <c r="AH185" s="143">
        <f t="shared" si="6"/>
        <v>7</v>
      </c>
      <c r="AL185" s="143">
        <v>95</v>
      </c>
    </row>
    <row r="186" spans="1:38" x14ac:dyDescent="0.4">
      <c r="B186" s="135" t="s">
        <v>849</v>
      </c>
      <c r="D186" s="164" t="s">
        <v>158</v>
      </c>
      <c r="F186" s="164"/>
      <c r="G186" s="143">
        <v>20</v>
      </c>
      <c r="H186" s="164"/>
      <c r="I186" s="143">
        <v>14</v>
      </c>
      <c r="R186" s="135">
        <v>18</v>
      </c>
      <c r="S186" s="155" t="s">
        <v>966</v>
      </c>
      <c r="AH186" s="143">
        <f t="shared" si="6"/>
        <v>52</v>
      </c>
      <c r="AI186" s="144">
        <v>444</v>
      </c>
    </row>
    <row r="187" spans="1:38" x14ac:dyDescent="0.4">
      <c r="B187" s="135" t="s">
        <v>850</v>
      </c>
      <c r="D187" s="164" t="s">
        <v>159</v>
      </c>
      <c r="F187" s="164"/>
      <c r="G187" s="143">
        <v>8</v>
      </c>
      <c r="H187" s="164"/>
      <c r="AH187" s="143">
        <f t="shared" si="6"/>
        <v>8</v>
      </c>
      <c r="AK187" s="135">
        <v>500</v>
      </c>
      <c r="AL187" s="143">
        <f>500+138+95</f>
        <v>733</v>
      </c>
    </row>
    <row r="188" spans="1:38" x14ac:dyDescent="0.4">
      <c r="B188" s="135" t="s">
        <v>844</v>
      </c>
      <c r="D188" s="164" t="s">
        <v>160</v>
      </c>
      <c r="E188" s="143">
        <v>4.5</v>
      </c>
      <c r="F188" s="164"/>
      <c r="H188" s="164"/>
      <c r="AH188" s="143">
        <f t="shared" si="6"/>
        <v>4.5</v>
      </c>
    </row>
    <row r="189" spans="1:38" x14ac:dyDescent="0.4">
      <c r="B189" s="135" t="s">
        <v>845</v>
      </c>
      <c r="D189" s="164" t="s">
        <v>161</v>
      </c>
      <c r="F189" s="164"/>
      <c r="G189" s="143">
        <v>10.5</v>
      </c>
      <c r="H189" s="164"/>
      <c r="I189" s="143">
        <v>10.5</v>
      </c>
      <c r="R189" s="135">
        <f>18+3</f>
        <v>21</v>
      </c>
      <c r="S189" s="155" t="s">
        <v>967</v>
      </c>
      <c r="AH189" s="143">
        <f t="shared" si="6"/>
        <v>42</v>
      </c>
    </row>
    <row r="190" spans="1:38" x14ac:dyDescent="0.4">
      <c r="B190" s="135" t="s">
        <v>846</v>
      </c>
      <c r="D190" s="164" t="s">
        <v>162</v>
      </c>
      <c r="F190" s="164"/>
      <c r="G190" s="143">
        <v>12</v>
      </c>
      <c r="H190" s="164"/>
      <c r="R190" s="135">
        <v>15</v>
      </c>
      <c r="AH190" s="143">
        <f t="shared" si="6"/>
        <v>27</v>
      </c>
    </row>
    <row r="191" spans="1:38" x14ac:dyDescent="0.4">
      <c r="B191" s="135" t="s">
        <v>847</v>
      </c>
      <c r="D191" s="164" t="s">
        <v>163</v>
      </c>
      <c r="F191" s="164"/>
      <c r="G191" s="143">
        <v>10.5</v>
      </c>
      <c r="H191" s="164"/>
      <c r="V191" s="135">
        <v>67.5</v>
      </c>
      <c r="Y191" s="135">
        <v>5</v>
      </c>
      <c r="AH191" s="143">
        <f t="shared" si="6"/>
        <v>83</v>
      </c>
    </row>
    <row r="192" spans="1:38" x14ac:dyDescent="0.4">
      <c r="B192" s="135" t="s">
        <v>848</v>
      </c>
      <c r="D192" s="164" t="s">
        <v>164</v>
      </c>
      <c r="E192" s="143">
        <v>7</v>
      </c>
      <c r="F192" s="164"/>
      <c r="H192" s="164"/>
      <c r="X192" s="140">
        <v>3</v>
      </c>
      <c r="AH192" s="143">
        <f t="shared" si="6"/>
        <v>10</v>
      </c>
    </row>
    <row r="193" spans="2:38" x14ac:dyDescent="0.4">
      <c r="B193" s="135" t="s">
        <v>849</v>
      </c>
      <c r="D193" s="164" t="s">
        <v>165</v>
      </c>
      <c r="F193" s="164"/>
      <c r="G193" s="143">
        <v>24</v>
      </c>
      <c r="H193" s="164"/>
      <c r="I193" s="143">
        <v>17</v>
      </c>
      <c r="R193" s="135">
        <v>25</v>
      </c>
      <c r="S193" s="155" t="s">
        <v>964</v>
      </c>
      <c r="AH193" s="143">
        <f t="shared" si="6"/>
        <v>66</v>
      </c>
      <c r="AI193" s="144">
        <v>408</v>
      </c>
      <c r="AL193" s="143">
        <v>196</v>
      </c>
    </row>
    <row r="194" spans="2:38" x14ac:dyDescent="0.4">
      <c r="B194" s="135" t="s">
        <v>850</v>
      </c>
      <c r="D194" s="164" t="s">
        <v>166</v>
      </c>
      <c r="E194" s="143">
        <v>5.5</v>
      </c>
      <c r="F194" s="164"/>
      <c r="H194" s="164"/>
      <c r="R194" s="135">
        <v>8.8000000000000007</v>
      </c>
      <c r="AF194" s="143">
        <v>238</v>
      </c>
      <c r="AH194" s="143">
        <f t="shared" si="6"/>
        <v>252.3</v>
      </c>
    </row>
    <row r="195" spans="2:38" x14ac:dyDescent="0.4">
      <c r="B195" s="135" t="s">
        <v>844</v>
      </c>
      <c r="D195" s="164" t="s">
        <v>167</v>
      </c>
      <c r="F195" s="164"/>
      <c r="H195" s="164"/>
      <c r="R195" s="135">
        <v>10</v>
      </c>
      <c r="AH195" s="143">
        <f t="shared" si="6"/>
        <v>10</v>
      </c>
    </row>
    <row r="196" spans="2:38" x14ac:dyDescent="0.4">
      <c r="B196" s="135" t="s">
        <v>845</v>
      </c>
      <c r="D196" s="164" t="s">
        <v>168</v>
      </c>
      <c r="F196" s="164"/>
      <c r="G196" s="143">
        <v>13</v>
      </c>
      <c r="H196" s="164"/>
      <c r="R196" s="135">
        <v>10</v>
      </c>
      <c r="AH196" s="143">
        <f t="shared" si="6"/>
        <v>23</v>
      </c>
    </row>
    <row r="197" spans="2:38" x14ac:dyDescent="0.4">
      <c r="B197" s="135" t="s">
        <v>846</v>
      </c>
      <c r="D197" s="164" t="s">
        <v>169</v>
      </c>
      <c r="F197" s="164"/>
      <c r="G197" s="143">
        <v>8</v>
      </c>
      <c r="H197" s="164"/>
      <c r="R197" s="135">
        <v>6.5</v>
      </c>
      <c r="AH197" s="143">
        <f t="shared" si="6"/>
        <v>14.5</v>
      </c>
    </row>
    <row r="198" spans="2:38" x14ac:dyDescent="0.4">
      <c r="B198" s="135" t="s">
        <v>847</v>
      </c>
      <c r="D198" s="164" t="s">
        <v>170</v>
      </c>
      <c r="F198" s="164"/>
      <c r="H198" s="164"/>
      <c r="I198" s="143">
        <v>20</v>
      </c>
      <c r="AA198" s="143">
        <v>10</v>
      </c>
      <c r="AH198" s="143">
        <f t="shared" si="6"/>
        <v>30</v>
      </c>
    </row>
    <row r="199" spans="2:38" x14ac:dyDescent="0.4">
      <c r="B199" s="135" t="s">
        <v>848</v>
      </c>
      <c r="D199" s="164" t="s">
        <v>171</v>
      </c>
      <c r="F199" s="164"/>
      <c r="G199" s="143">
        <v>6.5</v>
      </c>
      <c r="H199" s="164"/>
      <c r="R199" s="135">
        <v>11</v>
      </c>
      <c r="AH199" s="143">
        <f t="shared" si="6"/>
        <v>17.5</v>
      </c>
    </row>
    <row r="200" spans="2:38" x14ac:dyDescent="0.4">
      <c r="B200" s="135" t="s">
        <v>849</v>
      </c>
      <c r="D200" s="164" t="s">
        <v>172</v>
      </c>
      <c r="F200" s="164"/>
      <c r="G200" s="143">
        <v>10</v>
      </c>
      <c r="H200" s="164"/>
      <c r="R200" s="135">
        <v>14</v>
      </c>
      <c r="AH200" s="143">
        <f t="shared" si="6"/>
        <v>24</v>
      </c>
      <c r="AI200" s="144">
        <v>504</v>
      </c>
      <c r="AL200" s="143">
        <v>227</v>
      </c>
    </row>
    <row r="201" spans="2:38" x14ac:dyDescent="0.4">
      <c r="B201" s="135" t="s">
        <v>850</v>
      </c>
      <c r="D201" s="164" t="s">
        <v>173</v>
      </c>
      <c r="F201" s="164"/>
      <c r="H201" s="164"/>
      <c r="I201" s="143">
        <v>57</v>
      </c>
      <c r="AH201" s="143">
        <f t="shared" si="6"/>
        <v>57</v>
      </c>
    </row>
    <row r="202" spans="2:38" x14ac:dyDescent="0.4">
      <c r="B202" s="135" t="s">
        <v>844</v>
      </c>
      <c r="D202" s="164" t="s">
        <v>174</v>
      </c>
      <c r="F202" s="164"/>
      <c r="G202" s="143">
        <v>6.5</v>
      </c>
      <c r="H202" s="164"/>
      <c r="I202" s="143">
        <v>15</v>
      </c>
      <c r="AA202" s="143">
        <v>10</v>
      </c>
      <c r="AF202" s="143">
        <v>80</v>
      </c>
      <c r="AG202" s="165" t="s">
        <v>1022</v>
      </c>
      <c r="AH202" s="143">
        <f t="shared" si="6"/>
        <v>111.5</v>
      </c>
    </row>
    <row r="203" spans="2:38" x14ac:dyDescent="0.4">
      <c r="B203" s="135" t="s">
        <v>845</v>
      </c>
      <c r="D203" s="164" t="s">
        <v>175</v>
      </c>
      <c r="F203" s="164"/>
      <c r="H203" s="164"/>
      <c r="AF203" s="143">
        <v>25</v>
      </c>
      <c r="AG203" s="165" t="s">
        <v>1023</v>
      </c>
      <c r="AH203" s="143">
        <f t="shared" si="6"/>
        <v>25</v>
      </c>
    </row>
    <row r="204" spans="2:38" x14ac:dyDescent="0.4">
      <c r="B204" s="135" t="s">
        <v>846</v>
      </c>
      <c r="D204" s="164" t="s">
        <v>176</v>
      </c>
      <c r="F204" s="164"/>
      <c r="H204" s="164"/>
      <c r="R204" s="135">
        <v>10</v>
      </c>
      <c r="AH204" s="143">
        <f t="shared" si="6"/>
        <v>10</v>
      </c>
    </row>
    <row r="205" spans="2:38" x14ac:dyDescent="0.4">
      <c r="B205" s="135" t="s">
        <v>847</v>
      </c>
      <c r="D205" s="164" t="s">
        <v>177</v>
      </c>
      <c r="E205" s="143">
        <v>5.5</v>
      </c>
      <c r="F205" s="164"/>
      <c r="G205" s="143">
        <v>9</v>
      </c>
      <c r="H205" s="164"/>
      <c r="R205" s="135">
        <v>9.5</v>
      </c>
      <c r="AH205" s="143">
        <f t="shared" si="6"/>
        <v>24</v>
      </c>
    </row>
    <row r="206" spans="2:38" x14ac:dyDescent="0.4">
      <c r="B206" s="135" t="s">
        <v>848</v>
      </c>
      <c r="D206" s="164" t="s">
        <v>178</v>
      </c>
      <c r="F206" s="164"/>
      <c r="G206" s="143">
        <v>56</v>
      </c>
      <c r="H206" s="164"/>
      <c r="AH206" s="143">
        <f t="shared" si="6"/>
        <v>56</v>
      </c>
    </row>
    <row r="207" spans="2:38" x14ac:dyDescent="0.4">
      <c r="B207" s="135" t="s">
        <v>849</v>
      </c>
      <c r="D207" s="164" t="s">
        <v>179</v>
      </c>
      <c r="F207" s="164"/>
      <c r="H207" s="164"/>
      <c r="I207" s="143">
        <v>22</v>
      </c>
      <c r="AH207" s="143">
        <f t="shared" si="6"/>
        <v>22</v>
      </c>
    </row>
    <row r="208" spans="2:38" x14ac:dyDescent="0.4">
      <c r="B208" s="135" t="s">
        <v>850</v>
      </c>
      <c r="D208" s="164" t="s">
        <v>180</v>
      </c>
      <c r="F208" s="164"/>
      <c r="G208" s="143">
        <v>9</v>
      </c>
      <c r="H208" s="164"/>
      <c r="I208" s="143">
        <v>12</v>
      </c>
      <c r="AH208" s="143">
        <f t="shared" si="6"/>
        <v>21</v>
      </c>
    </row>
    <row r="209" spans="1:38" x14ac:dyDescent="0.4">
      <c r="B209" s="135" t="s">
        <v>844</v>
      </c>
      <c r="D209" s="164" t="s">
        <v>256</v>
      </c>
      <c r="F209" s="164"/>
      <c r="H209" s="164"/>
      <c r="I209" s="143">
        <v>8</v>
      </c>
      <c r="AH209" s="143">
        <f t="shared" si="6"/>
        <v>8</v>
      </c>
    </row>
    <row r="210" spans="1:38" x14ac:dyDescent="0.4">
      <c r="B210" s="135" t="s">
        <v>845</v>
      </c>
      <c r="D210" s="164" t="s">
        <v>257</v>
      </c>
      <c r="F210" s="164"/>
      <c r="G210" s="143">
        <v>21</v>
      </c>
      <c r="H210" s="164"/>
      <c r="I210" s="143">
        <v>6</v>
      </c>
      <c r="AA210" s="143">
        <v>10</v>
      </c>
      <c r="AF210" s="143">
        <v>60</v>
      </c>
      <c r="AG210" s="165" t="s">
        <v>1024</v>
      </c>
      <c r="AH210" s="143">
        <f t="shared" si="6"/>
        <v>97</v>
      </c>
      <c r="AL210" s="143">
        <v>655</v>
      </c>
    </row>
    <row r="211" spans="1:38" s="169" customFormat="1" x14ac:dyDescent="0.4">
      <c r="A211" s="169" t="s">
        <v>877</v>
      </c>
      <c r="F211" s="170"/>
      <c r="H211" s="170"/>
      <c r="J211" s="170"/>
      <c r="L211" s="170"/>
      <c r="N211" s="163"/>
      <c r="O211" s="163"/>
      <c r="Q211" s="170"/>
      <c r="S211" s="170"/>
      <c r="U211" s="170"/>
      <c r="W211" s="170"/>
      <c r="X211" s="163"/>
      <c r="Z211" s="170"/>
      <c r="AC211" s="170"/>
      <c r="AE211" s="170"/>
      <c r="AG211" s="170"/>
      <c r="AH211" s="171">
        <f>SUM(AH180:AH210)</f>
        <v>1194.3</v>
      </c>
    </row>
    <row r="212" spans="1:38" x14ac:dyDescent="0.4">
      <c r="D212" s="164"/>
      <c r="F212" s="164"/>
      <c r="H212" s="164"/>
    </row>
    <row r="213" spans="1:38" s="161" customFormat="1" x14ac:dyDescent="0.4">
      <c r="A213" s="161" t="s">
        <v>842</v>
      </c>
      <c r="F213" s="162"/>
      <c r="H213" s="162"/>
      <c r="J213" s="162"/>
      <c r="L213" s="162"/>
      <c r="N213" s="163"/>
      <c r="O213" s="163"/>
      <c r="Q213" s="162"/>
      <c r="S213" s="162"/>
      <c r="U213" s="162"/>
      <c r="W213" s="162"/>
      <c r="X213" s="163"/>
      <c r="Z213" s="162"/>
      <c r="AC213" s="162"/>
      <c r="AE213" s="162"/>
      <c r="AG213" s="162"/>
      <c r="AH213" s="143"/>
    </row>
    <row r="214" spans="1:38" x14ac:dyDescent="0.4">
      <c r="B214" s="135" t="s">
        <v>846</v>
      </c>
      <c r="D214" s="136">
        <v>6.1</v>
      </c>
      <c r="G214" s="143">
        <v>10</v>
      </c>
      <c r="R214" s="135">
        <v>13</v>
      </c>
      <c r="S214" s="155" t="s">
        <v>968</v>
      </c>
      <c r="T214" s="143">
        <v>14.8</v>
      </c>
      <c r="AA214" s="143">
        <v>10</v>
      </c>
      <c r="AH214" s="143">
        <f t="shared" ref="AH214:AH243" si="7">SUM(E214,G214,I214,K214,M214,R214,T214,V214,Y214,X214,AA214,AB214,AD214,AF214)</f>
        <v>47.8</v>
      </c>
    </row>
    <row r="215" spans="1:38" x14ac:dyDescent="0.4">
      <c r="B215" s="135" t="s">
        <v>847</v>
      </c>
      <c r="D215" s="136">
        <v>6.2</v>
      </c>
      <c r="I215" s="143">
        <v>14</v>
      </c>
      <c r="Q215" s="184" t="s">
        <v>945</v>
      </c>
      <c r="AH215" s="143">
        <f t="shared" si="7"/>
        <v>14</v>
      </c>
    </row>
    <row r="216" spans="1:38" x14ac:dyDescent="0.4">
      <c r="B216" s="135" t="s">
        <v>848</v>
      </c>
      <c r="D216" s="136">
        <v>6.3</v>
      </c>
      <c r="E216" s="143">
        <v>20</v>
      </c>
      <c r="Q216" s="184" t="s">
        <v>946</v>
      </c>
      <c r="AH216" s="143">
        <f t="shared" si="7"/>
        <v>20</v>
      </c>
    </row>
    <row r="217" spans="1:38" x14ac:dyDescent="0.4">
      <c r="B217" s="135" t="s">
        <v>849</v>
      </c>
      <c r="D217" s="136">
        <v>6.4</v>
      </c>
      <c r="I217" s="143">
        <v>55</v>
      </c>
      <c r="R217" s="135">
        <v>10</v>
      </c>
      <c r="Y217" s="135">
        <v>31</v>
      </c>
      <c r="AA217" s="143">
        <v>10</v>
      </c>
      <c r="AF217" s="143">
        <v>13</v>
      </c>
      <c r="AG217" s="165" t="s">
        <v>1025</v>
      </c>
      <c r="AH217" s="143">
        <f t="shared" si="7"/>
        <v>119</v>
      </c>
      <c r="AI217" s="144">
        <v>90</v>
      </c>
    </row>
    <row r="218" spans="1:38" x14ac:dyDescent="0.4">
      <c r="B218" s="135" t="s">
        <v>850</v>
      </c>
      <c r="D218" s="136">
        <v>6.5</v>
      </c>
      <c r="AF218" s="143">
        <v>12</v>
      </c>
      <c r="AG218" s="165" t="s">
        <v>1025</v>
      </c>
      <c r="AH218" s="143">
        <f t="shared" si="7"/>
        <v>12</v>
      </c>
    </row>
    <row r="219" spans="1:38" x14ac:dyDescent="0.4">
      <c r="B219" s="135" t="s">
        <v>844</v>
      </c>
      <c r="D219" s="136">
        <v>6.6</v>
      </c>
      <c r="AF219" s="143">
        <v>15</v>
      </c>
      <c r="AG219" s="165" t="s">
        <v>1026</v>
      </c>
      <c r="AH219" s="143">
        <f t="shared" si="7"/>
        <v>15</v>
      </c>
      <c r="AL219" s="143">
        <v>10</v>
      </c>
    </row>
    <row r="220" spans="1:38" x14ac:dyDescent="0.4">
      <c r="B220" s="135" t="s">
        <v>845</v>
      </c>
      <c r="D220" s="136">
        <v>6.7</v>
      </c>
      <c r="R220" s="135">
        <v>10.5</v>
      </c>
      <c r="AH220" s="143">
        <f t="shared" si="7"/>
        <v>10.5</v>
      </c>
    </row>
    <row r="221" spans="1:38" x14ac:dyDescent="0.4">
      <c r="B221" s="135" t="s">
        <v>846</v>
      </c>
      <c r="D221" s="136">
        <v>6.8</v>
      </c>
      <c r="Y221" s="135">
        <f>17.18+50+21.5</f>
        <v>88.68</v>
      </c>
      <c r="AA221" s="143">
        <v>10</v>
      </c>
      <c r="AF221" s="143">
        <v>55</v>
      </c>
      <c r="AG221" s="165" t="s">
        <v>1027</v>
      </c>
      <c r="AH221" s="143">
        <f t="shared" si="7"/>
        <v>153.68</v>
      </c>
    </row>
    <row r="222" spans="1:38" x14ac:dyDescent="0.4">
      <c r="B222" s="135" t="s">
        <v>847</v>
      </c>
      <c r="D222" s="136">
        <v>6.9</v>
      </c>
      <c r="R222" s="135">
        <v>24.85</v>
      </c>
      <c r="S222" s="155" t="s">
        <v>969</v>
      </c>
      <c r="AH222" s="143">
        <f t="shared" si="7"/>
        <v>24.85</v>
      </c>
    </row>
    <row r="223" spans="1:38" x14ac:dyDescent="0.4">
      <c r="B223" s="135" t="s">
        <v>848</v>
      </c>
      <c r="D223" s="136" t="s">
        <v>258</v>
      </c>
      <c r="R223" s="135">
        <v>25</v>
      </c>
      <c r="S223" s="155" t="s">
        <v>969</v>
      </c>
      <c r="AH223" s="143">
        <f t="shared" si="7"/>
        <v>25</v>
      </c>
    </row>
    <row r="224" spans="1:38" x14ac:dyDescent="0.4">
      <c r="B224" s="135" t="s">
        <v>849</v>
      </c>
      <c r="D224" s="136" t="s">
        <v>259</v>
      </c>
      <c r="R224" s="135">
        <v>43.5</v>
      </c>
      <c r="S224" s="155" t="s">
        <v>970</v>
      </c>
      <c r="Y224" s="135">
        <f>16.9+20.31</f>
        <v>37.209999999999994</v>
      </c>
      <c r="AA224" s="143">
        <v>10</v>
      </c>
      <c r="AF224" s="143">
        <v>39.9</v>
      </c>
      <c r="AG224" s="165" t="s">
        <v>1028</v>
      </c>
      <c r="AH224" s="143">
        <f t="shared" si="7"/>
        <v>130.60999999999999</v>
      </c>
      <c r="AL224" s="143">
        <v>11</v>
      </c>
    </row>
    <row r="225" spans="2:39" x14ac:dyDescent="0.4">
      <c r="B225" s="135" t="s">
        <v>850</v>
      </c>
      <c r="D225" s="136" t="s">
        <v>260</v>
      </c>
      <c r="R225" s="135">
        <v>34</v>
      </c>
      <c r="S225" s="155" t="s">
        <v>947</v>
      </c>
      <c r="AH225" s="143">
        <f t="shared" si="7"/>
        <v>34</v>
      </c>
      <c r="AL225" s="143">
        <v>310</v>
      </c>
      <c r="AM225" s="135">
        <v>700</v>
      </c>
    </row>
    <row r="226" spans="2:39" x14ac:dyDescent="0.4">
      <c r="B226" s="135" t="s">
        <v>844</v>
      </c>
      <c r="D226" s="136" t="s">
        <v>261</v>
      </c>
      <c r="R226" s="135">
        <v>15</v>
      </c>
      <c r="S226" s="155" t="s">
        <v>969</v>
      </c>
      <c r="AF226" s="143">
        <v>170</v>
      </c>
      <c r="AG226" s="165" t="s">
        <v>1029</v>
      </c>
      <c r="AH226" s="143">
        <f t="shared" si="7"/>
        <v>185</v>
      </c>
    </row>
    <row r="227" spans="2:39" x14ac:dyDescent="0.4">
      <c r="B227" s="135" t="s">
        <v>845</v>
      </c>
      <c r="D227" s="136" t="s">
        <v>262</v>
      </c>
      <c r="G227" s="143">
        <v>43</v>
      </c>
      <c r="AH227" s="143">
        <f t="shared" si="7"/>
        <v>43</v>
      </c>
    </row>
    <row r="228" spans="2:39" x14ac:dyDescent="0.4">
      <c r="B228" s="135" t="s">
        <v>846</v>
      </c>
      <c r="D228" s="136" t="s">
        <v>263</v>
      </c>
      <c r="I228" s="143">
        <v>59</v>
      </c>
      <c r="Q228" s="155" t="s">
        <v>947</v>
      </c>
      <c r="AA228" s="143">
        <v>10</v>
      </c>
      <c r="AF228" s="143">
        <v>480</v>
      </c>
      <c r="AG228" s="165" t="s">
        <v>1030</v>
      </c>
      <c r="AH228" s="143">
        <f t="shared" si="7"/>
        <v>549</v>
      </c>
    </row>
    <row r="229" spans="2:39" x14ac:dyDescent="0.4">
      <c r="B229" s="135" t="s">
        <v>847</v>
      </c>
      <c r="D229" s="136" t="s">
        <v>264</v>
      </c>
      <c r="G229" s="143">
        <v>12.87</v>
      </c>
      <c r="Q229" s="155" t="s">
        <v>947</v>
      </c>
      <c r="Y229" s="135">
        <v>13.85</v>
      </c>
      <c r="AH229" s="143">
        <f t="shared" si="7"/>
        <v>26.72</v>
      </c>
    </row>
    <row r="230" spans="2:39" x14ac:dyDescent="0.4">
      <c r="B230" s="135" t="s">
        <v>848</v>
      </c>
      <c r="D230" s="136" t="s">
        <v>265</v>
      </c>
      <c r="G230" s="143">
        <v>13</v>
      </c>
      <c r="Q230" s="155" t="s">
        <v>947</v>
      </c>
      <c r="R230" s="135">
        <v>15</v>
      </c>
      <c r="S230" s="155" t="s">
        <v>971</v>
      </c>
      <c r="AA230" s="143">
        <v>10</v>
      </c>
      <c r="AH230" s="143">
        <f t="shared" si="7"/>
        <v>38</v>
      </c>
    </row>
    <row r="231" spans="2:39" x14ac:dyDescent="0.4">
      <c r="B231" s="135" t="s">
        <v>849</v>
      </c>
      <c r="D231" s="136" t="s">
        <v>266</v>
      </c>
      <c r="I231" s="143">
        <v>33</v>
      </c>
      <c r="Q231" s="155" t="s">
        <v>947</v>
      </c>
      <c r="R231" s="135">
        <v>15</v>
      </c>
      <c r="S231" s="155" t="s">
        <v>969</v>
      </c>
      <c r="AF231" s="143">
        <v>58</v>
      </c>
      <c r="AG231" s="165" t="s">
        <v>1031</v>
      </c>
      <c r="AH231" s="143">
        <f t="shared" si="7"/>
        <v>106</v>
      </c>
      <c r="AI231" s="144">
        <v>210</v>
      </c>
      <c r="AK231" s="135">
        <v>1000</v>
      </c>
      <c r="AL231" s="143">
        <f>196.39+160</f>
        <v>356.39</v>
      </c>
    </row>
    <row r="232" spans="2:39" x14ac:dyDescent="0.4">
      <c r="B232" s="135" t="s">
        <v>850</v>
      </c>
      <c r="D232" s="136" t="s">
        <v>267</v>
      </c>
      <c r="G232" s="143">
        <v>38</v>
      </c>
      <c r="I232" s="143">
        <v>26</v>
      </c>
      <c r="Q232" s="155" t="s">
        <v>947</v>
      </c>
      <c r="Y232" s="135">
        <f>50+15.19</f>
        <v>65.19</v>
      </c>
      <c r="AF232" s="143">
        <f>12.6+100+40</f>
        <v>152.6</v>
      </c>
      <c r="AG232" s="165" t="s">
        <v>1032</v>
      </c>
      <c r="AH232" s="143">
        <f t="shared" si="7"/>
        <v>281.78999999999996</v>
      </c>
    </row>
    <row r="233" spans="2:39" x14ac:dyDescent="0.4">
      <c r="B233" s="135" t="s">
        <v>844</v>
      </c>
      <c r="D233" s="136" t="s">
        <v>268</v>
      </c>
      <c r="G233" s="143">
        <v>6</v>
      </c>
      <c r="Y233" s="135">
        <v>48</v>
      </c>
      <c r="AH233" s="143">
        <f t="shared" si="7"/>
        <v>54</v>
      </c>
    </row>
    <row r="234" spans="2:39" x14ac:dyDescent="0.4">
      <c r="B234" s="135" t="s">
        <v>845</v>
      </c>
      <c r="D234" s="136" t="s">
        <v>4</v>
      </c>
      <c r="AF234" s="143">
        <v>38</v>
      </c>
      <c r="AG234" s="165" t="s">
        <v>1033</v>
      </c>
      <c r="AH234" s="143">
        <f t="shared" si="7"/>
        <v>38</v>
      </c>
    </row>
    <row r="235" spans="2:39" x14ac:dyDescent="0.4">
      <c r="B235" s="135" t="s">
        <v>846</v>
      </c>
      <c r="D235" s="136" t="s">
        <v>5</v>
      </c>
      <c r="G235" s="143">
        <v>11</v>
      </c>
      <c r="Y235" s="135">
        <v>20</v>
      </c>
      <c r="AH235" s="143">
        <f t="shared" si="7"/>
        <v>31</v>
      </c>
    </row>
    <row r="236" spans="2:39" x14ac:dyDescent="0.4">
      <c r="B236" s="135" t="s">
        <v>847</v>
      </c>
      <c r="D236" s="136" t="s">
        <v>6</v>
      </c>
      <c r="R236" s="135">
        <v>15</v>
      </c>
      <c r="Y236" s="135">
        <v>14</v>
      </c>
      <c r="AA236" s="143">
        <v>30</v>
      </c>
      <c r="AH236" s="143">
        <f t="shared" si="7"/>
        <v>59</v>
      </c>
    </row>
    <row r="237" spans="2:39" x14ac:dyDescent="0.4">
      <c r="B237" s="135" t="s">
        <v>848</v>
      </c>
      <c r="D237" s="136" t="s">
        <v>7</v>
      </c>
      <c r="R237" s="135">
        <v>42</v>
      </c>
      <c r="AH237" s="143">
        <f t="shared" si="7"/>
        <v>42</v>
      </c>
    </row>
    <row r="238" spans="2:39" x14ac:dyDescent="0.4">
      <c r="B238" s="135" t="s">
        <v>849</v>
      </c>
      <c r="D238" s="136" t="s">
        <v>8</v>
      </c>
      <c r="I238" s="143">
        <v>21</v>
      </c>
      <c r="AA238" s="143">
        <v>30</v>
      </c>
      <c r="AH238" s="143">
        <f t="shared" si="7"/>
        <v>51</v>
      </c>
    </row>
    <row r="239" spans="2:39" x14ac:dyDescent="0.4">
      <c r="B239" s="135" t="s">
        <v>850</v>
      </c>
      <c r="D239" s="136" t="s">
        <v>9</v>
      </c>
      <c r="I239" s="143">
        <v>25</v>
      </c>
      <c r="AH239" s="143">
        <f t="shared" si="7"/>
        <v>25</v>
      </c>
    </row>
    <row r="240" spans="2:39" x14ac:dyDescent="0.4">
      <c r="B240" s="135" t="s">
        <v>844</v>
      </c>
      <c r="D240" s="136" t="s">
        <v>10</v>
      </c>
      <c r="I240" s="143">
        <v>36.5</v>
      </c>
      <c r="AH240" s="143">
        <f t="shared" si="7"/>
        <v>36.5</v>
      </c>
    </row>
    <row r="241" spans="1:38" x14ac:dyDescent="0.4">
      <c r="B241" s="135" t="s">
        <v>845</v>
      </c>
      <c r="D241" s="136" t="s">
        <v>11</v>
      </c>
      <c r="I241" s="143">
        <v>19</v>
      </c>
      <c r="AH241" s="143">
        <f t="shared" si="7"/>
        <v>19</v>
      </c>
    </row>
    <row r="242" spans="1:38" x14ac:dyDescent="0.4">
      <c r="B242" s="135" t="s">
        <v>846</v>
      </c>
      <c r="D242" s="136" t="s">
        <v>12</v>
      </c>
      <c r="AH242" s="143">
        <f t="shared" si="7"/>
        <v>0</v>
      </c>
    </row>
    <row r="243" spans="1:38" x14ac:dyDescent="0.4">
      <c r="B243" s="135" t="s">
        <v>847</v>
      </c>
      <c r="D243" s="136" t="s">
        <v>13</v>
      </c>
      <c r="Y243" s="135">
        <v>50</v>
      </c>
      <c r="AA243" s="143">
        <v>20</v>
      </c>
      <c r="AH243" s="143">
        <f t="shared" si="7"/>
        <v>70</v>
      </c>
    </row>
    <row r="244" spans="1:38" s="169" customFormat="1" x14ac:dyDescent="0.4">
      <c r="A244" s="169" t="s">
        <v>851</v>
      </c>
      <c r="F244" s="170"/>
      <c r="H244" s="170"/>
      <c r="J244" s="170"/>
      <c r="L244" s="170"/>
      <c r="N244" s="163"/>
      <c r="O244" s="163"/>
      <c r="Q244" s="170"/>
      <c r="S244" s="170"/>
      <c r="U244" s="170"/>
      <c r="W244" s="170"/>
      <c r="X244" s="163"/>
      <c r="Z244" s="170"/>
      <c r="AC244" s="170"/>
      <c r="AE244" s="170"/>
      <c r="AG244" s="170"/>
      <c r="AH244" s="171">
        <f>SUM(AH214:AH243)</f>
        <v>2261.4499999999998</v>
      </c>
    </row>
    <row r="246" spans="1:38" s="161" customFormat="1" x14ac:dyDescent="0.4">
      <c r="A246" s="161" t="s">
        <v>852</v>
      </c>
      <c r="F246" s="162"/>
      <c r="H246" s="162"/>
      <c r="J246" s="162"/>
      <c r="L246" s="162"/>
      <c r="N246" s="163"/>
      <c r="O246" s="163"/>
      <c r="Q246" s="162"/>
      <c r="S246" s="162"/>
      <c r="U246" s="162"/>
      <c r="W246" s="162"/>
      <c r="X246" s="163"/>
      <c r="Z246" s="162"/>
      <c r="AC246" s="162"/>
      <c r="AE246" s="162"/>
      <c r="AG246" s="162"/>
      <c r="AH246" s="143"/>
    </row>
    <row r="247" spans="1:38" x14ac:dyDescent="0.4">
      <c r="B247" s="135" t="s">
        <v>848</v>
      </c>
      <c r="D247" s="164" t="s">
        <v>269</v>
      </c>
      <c r="E247" s="143">
        <v>22</v>
      </c>
      <c r="F247" s="164"/>
      <c r="H247" s="164"/>
      <c r="R247" s="135">
        <v>18</v>
      </c>
      <c r="Y247" s="135">
        <f>50+13+24</f>
        <v>87</v>
      </c>
      <c r="AA247" s="143">
        <v>10</v>
      </c>
      <c r="AH247" s="143">
        <f t="shared" ref="AH247:AH277" si="8">SUM(E247,G247,I247,K247,M247,R247,T247,V247,Y247,X247,AA247,AB247,AD247,AF247)</f>
        <v>137</v>
      </c>
    </row>
    <row r="248" spans="1:38" x14ac:dyDescent="0.4">
      <c r="B248" s="135" t="s">
        <v>849</v>
      </c>
      <c r="D248" s="164" t="s">
        <v>270</v>
      </c>
      <c r="F248" s="164"/>
      <c r="H248" s="164"/>
      <c r="Y248" s="135">
        <v>14.57</v>
      </c>
      <c r="AH248" s="143">
        <f t="shared" si="8"/>
        <v>14.57</v>
      </c>
    </row>
    <row r="249" spans="1:38" x14ac:dyDescent="0.4">
      <c r="B249" s="135" t="s">
        <v>850</v>
      </c>
      <c r="D249" s="164" t="s">
        <v>271</v>
      </c>
      <c r="F249" s="164"/>
      <c r="H249" s="164"/>
      <c r="AH249" s="143">
        <f t="shared" si="8"/>
        <v>0</v>
      </c>
      <c r="AL249" s="143">
        <v>357</v>
      </c>
    </row>
    <row r="250" spans="1:38" x14ac:dyDescent="0.4">
      <c r="B250" s="135" t="s">
        <v>844</v>
      </c>
      <c r="D250" s="164" t="s">
        <v>272</v>
      </c>
      <c r="F250" s="164"/>
      <c r="H250" s="164"/>
      <c r="AF250" s="143">
        <v>17.8</v>
      </c>
      <c r="AG250" s="165" t="s">
        <v>1034</v>
      </c>
      <c r="AH250" s="143">
        <f t="shared" si="8"/>
        <v>17.8</v>
      </c>
    </row>
    <row r="251" spans="1:38" x14ac:dyDescent="0.4">
      <c r="B251" s="135" t="s">
        <v>845</v>
      </c>
      <c r="D251" s="164" t="s">
        <v>273</v>
      </c>
      <c r="F251" s="164"/>
      <c r="H251" s="164"/>
      <c r="AH251" s="143">
        <f t="shared" si="8"/>
        <v>0</v>
      </c>
    </row>
    <row r="252" spans="1:38" x14ac:dyDescent="0.4">
      <c r="B252" s="135" t="s">
        <v>846</v>
      </c>
      <c r="D252" s="164" t="s">
        <v>274</v>
      </c>
      <c r="F252" s="164"/>
      <c r="H252" s="164"/>
      <c r="I252" s="143">
        <v>36</v>
      </c>
      <c r="Q252" s="155" t="s">
        <v>947</v>
      </c>
      <c r="AH252" s="143">
        <f t="shared" si="8"/>
        <v>36</v>
      </c>
    </row>
    <row r="253" spans="1:38" x14ac:dyDescent="0.4">
      <c r="B253" s="135" t="s">
        <v>847</v>
      </c>
      <c r="D253" s="164" t="s">
        <v>275</v>
      </c>
      <c r="F253" s="164"/>
      <c r="H253" s="164"/>
      <c r="AH253" s="143">
        <f t="shared" si="8"/>
        <v>0</v>
      </c>
    </row>
    <row r="254" spans="1:38" x14ac:dyDescent="0.4">
      <c r="B254" s="135" t="s">
        <v>848</v>
      </c>
      <c r="D254" s="164" t="s">
        <v>276</v>
      </c>
      <c r="E254" s="143">
        <v>6</v>
      </c>
      <c r="F254" s="164"/>
      <c r="H254" s="164"/>
      <c r="I254" s="143">
        <v>23</v>
      </c>
      <c r="Q254" s="155" t="s">
        <v>947</v>
      </c>
      <c r="AA254" s="143">
        <v>10</v>
      </c>
      <c r="AH254" s="143">
        <f t="shared" si="8"/>
        <v>39</v>
      </c>
      <c r="AL254" s="143">
        <v>175</v>
      </c>
    </row>
    <row r="255" spans="1:38" x14ac:dyDescent="0.4">
      <c r="B255" s="135" t="s">
        <v>849</v>
      </c>
      <c r="D255" s="164" t="s">
        <v>277</v>
      </c>
      <c r="E255" s="143">
        <v>6</v>
      </c>
      <c r="F255" s="164"/>
      <c r="H255" s="164"/>
      <c r="AH255" s="143">
        <f t="shared" si="8"/>
        <v>6</v>
      </c>
    </row>
    <row r="256" spans="1:38" x14ac:dyDescent="0.4">
      <c r="B256" s="135" t="s">
        <v>850</v>
      </c>
      <c r="D256" s="164" t="s">
        <v>278</v>
      </c>
      <c r="E256" s="143">
        <v>6</v>
      </c>
      <c r="F256" s="164"/>
      <c r="H256" s="164"/>
      <c r="AH256" s="143">
        <f t="shared" si="8"/>
        <v>6</v>
      </c>
    </row>
    <row r="257" spans="2:38" x14ac:dyDescent="0.4">
      <c r="B257" s="135" t="s">
        <v>844</v>
      </c>
      <c r="D257" s="164" t="s">
        <v>279</v>
      </c>
      <c r="E257" s="143">
        <v>6</v>
      </c>
      <c r="F257" s="164"/>
      <c r="H257" s="164"/>
      <c r="AH257" s="143">
        <f t="shared" si="8"/>
        <v>6</v>
      </c>
    </row>
    <row r="258" spans="2:38" x14ac:dyDescent="0.4">
      <c r="B258" s="135" t="s">
        <v>845</v>
      </c>
      <c r="D258" s="164" t="s">
        <v>280</v>
      </c>
      <c r="E258" s="143">
        <v>6</v>
      </c>
      <c r="F258" s="164"/>
      <c r="H258" s="164"/>
      <c r="AA258" s="143">
        <v>10</v>
      </c>
      <c r="AH258" s="143">
        <f t="shared" si="8"/>
        <v>16</v>
      </c>
    </row>
    <row r="259" spans="2:38" x14ac:dyDescent="0.4">
      <c r="B259" s="135" t="s">
        <v>846</v>
      </c>
      <c r="D259" s="164" t="s">
        <v>281</v>
      </c>
      <c r="E259" s="143">
        <v>8</v>
      </c>
      <c r="F259" s="164"/>
      <c r="H259" s="164"/>
      <c r="R259" s="135">
        <v>18</v>
      </c>
      <c r="S259" s="155" t="s">
        <v>972</v>
      </c>
      <c r="AH259" s="143">
        <f t="shared" si="8"/>
        <v>26</v>
      </c>
    </row>
    <row r="260" spans="2:38" x14ac:dyDescent="0.4">
      <c r="B260" s="135" t="s">
        <v>847</v>
      </c>
      <c r="D260" s="164" t="s">
        <v>18</v>
      </c>
      <c r="E260" s="143">
        <v>6</v>
      </c>
      <c r="F260" s="164"/>
      <c r="H260" s="164"/>
      <c r="AH260" s="143">
        <f t="shared" si="8"/>
        <v>6</v>
      </c>
    </row>
    <row r="261" spans="2:38" x14ac:dyDescent="0.4">
      <c r="B261" s="135" t="s">
        <v>848</v>
      </c>
      <c r="D261" s="164" t="s">
        <v>19</v>
      </c>
      <c r="E261" s="143">
        <v>8.5</v>
      </c>
      <c r="F261" s="164"/>
      <c r="G261" s="143">
        <v>19</v>
      </c>
      <c r="H261" s="164"/>
      <c r="R261" s="135">
        <v>10</v>
      </c>
      <c r="S261" s="155" t="s">
        <v>972</v>
      </c>
      <c r="AH261" s="143">
        <f t="shared" si="8"/>
        <v>37.5</v>
      </c>
      <c r="AL261" s="143">
        <v>196.39</v>
      </c>
    </row>
    <row r="262" spans="2:38" x14ac:dyDescent="0.4">
      <c r="B262" s="135" t="s">
        <v>849</v>
      </c>
      <c r="D262" s="164" t="s">
        <v>20</v>
      </c>
      <c r="E262" s="143">
        <v>6</v>
      </c>
      <c r="F262" s="164"/>
      <c r="H262" s="164"/>
      <c r="I262" s="143">
        <v>22.5</v>
      </c>
      <c r="AA262" s="143">
        <v>10</v>
      </c>
      <c r="AH262" s="143">
        <f t="shared" si="8"/>
        <v>38.5</v>
      </c>
    </row>
    <row r="263" spans="2:38" x14ac:dyDescent="0.4">
      <c r="B263" s="135" t="s">
        <v>850</v>
      </c>
      <c r="D263" s="164" t="s">
        <v>21</v>
      </c>
      <c r="E263" s="143">
        <v>8.5</v>
      </c>
      <c r="F263" s="164"/>
      <c r="H263" s="164"/>
      <c r="AH263" s="143">
        <f t="shared" si="8"/>
        <v>8.5</v>
      </c>
    </row>
    <row r="264" spans="2:38" x14ac:dyDescent="0.4">
      <c r="B264" s="135" t="s">
        <v>844</v>
      </c>
      <c r="D264" s="164" t="s">
        <v>22</v>
      </c>
      <c r="E264" s="143">
        <v>6</v>
      </c>
      <c r="F264" s="164"/>
      <c r="H264" s="164"/>
      <c r="I264" s="143">
        <v>23</v>
      </c>
      <c r="AH264" s="143">
        <f t="shared" si="8"/>
        <v>29</v>
      </c>
      <c r="AL264" s="143">
        <v>175.68</v>
      </c>
    </row>
    <row r="265" spans="2:38" x14ac:dyDescent="0.4">
      <c r="B265" s="135" t="s">
        <v>845</v>
      </c>
      <c r="D265" s="164" t="s">
        <v>23</v>
      </c>
      <c r="E265" s="143">
        <v>6</v>
      </c>
      <c r="F265" s="164"/>
      <c r="H265" s="164"/>
      <c r="AH265" s="143">
        <f t="shared" si="8"/>
        <v>6</v>
      </c>
    </row>
    <row r="266" spans="2:38" x14ac:dyDescent="0.4">
      <c r="B266" s="135" t="s">
        <v>846</v>
      </c>
      <c r="D266" s="164" t="s">
        <v>24</v>
      </c>
      <c r="E266" s="143">
        <v>6</v>
      </c>
      <c r="F266" s="164"/>
      <c r="H266" s="164"/>
      <c r="AF266" s="143">
        <v>12.6</v>
      </c>
      <c r="AG266" s="165" t="s">
        <v>1035</v>
      </c>
      <c r="AH266" s="143">
        <f t="shared" si="8"/>
        <v>18.600000000000001</v>
      </c>
    </row>
    <row r="267" spans="2:38" x14ac:dyDescent="0.4">
      <c r="B267" s="135" t="s">
        <v>847</v>
      </c>
      <c r="D267" s="164" t="s">
        <v>25</v>
      </c>
      <c r="E267" s="143">
        <v>7</v>
      </c>
      <c r="F267" s="164"/>
      <c r="H267" s="164"/>
      <c r="AA267" s="143">
        <v>10</v>
      </c>
      <c r="AH267" s="143">
        <f t="shared" si="8"/>
        <v>17</v>
      </c>
    </row>
    <row r="268" spans="2:38" x14ac:dyDescent="0.4">
      <c r="B268" s="135" t="s">
        <v>848</v>
      </c>
      <c r="D268" s="164" t="s">
        <v>26</v>
      </c>
      <c r="E268" s="143">
        <v>6</v>
      </c>
      <c r="F268" s="164"/>
      <c r="H268" s="164"/>
      <c r="I268" s="143">
        <v>19</v>
      </c>
      <c r="Q268" s="155" t="s">
        <v>896</v>
      </c>
      <c r="R268" s="135">
        <v>17</v>
      </c>
      <c r="S268" s="155" t="s">
        <v>972</v>
      </c>
      <c r="AH268" s="143">
        <f t="shared" si="8"/>
        <v>42</v>
      </c>
    </row>
    <row r="269" spans="2:38" x14ac:dyDescent="0.4">
      <c r="B269" s="135" t="s">
        <v>849</v>
      </c>
      <c r="D269" s="164" t="s">
        <v>27</v>
      </c>
      <c r="E269" s="143">
        <v>6</v>
      </c>
      <c r="F269" s="164"/>
      <c r="H269" s="164"/>
      <c r="R269" s="135">
        <v>18</v>
      </c>
      <c r="S269" s="155" t="s">
        <v>972</v>
      </c>
      <c r="AH269" s="143">
        <f t="shared" si="8"/>
        <v>24</v>
      </c>
    </row>
    <row r="270" spans="2:38" x14ac:dyDescent="0.4">
      <c r="B270" s="135" t="s">
        <v>850</v>
      </c>
      <c r="D270" s="164" t="s">
        <v>28</v>
      </c>
      <c r="E270" s="143">
        <v>6</v>
      </c>
      <c r="F270" s="164"/>
      <c r="H270" s="164"/>
      <c r="I270" s="143">
        <v>22.4</v>
      </c>
      <c r="AF270" s="143">
        <v>58</v>
      </c>
      <c r="AG270" s="165" t="s">
        <v>1036</v>
      </c>
      <c r="AH270" s="143">
        <f t="shared" si="8"/>
        <v>86.4</v>
      </c>
    </row>
    <row r="271" spans="2:38" x14ac:dyDescent="0.4">
      <c r="B271" s="135" t="s">
        <v>844</v>
      </c>
      <c r="D271" s="164" t="s">
        <v>29</v>
      </c>
      <c r="E271" s="143">
        <v>6</v>
      </c>
      <c r="F271" s="164"/>
      <c r="H271" s="164"/>
      <c r="AH271" s="143">
        <f t="shared" si="8"/>
        <v>6</v>
      </c>
    </row>
    <row r="272" spans="2:38" x14ac:dyDescent="0.4">
      <c r="B272" s="135" t="s">
        <v>845</v>
      </c>
      <c r="D272" s="164" t="s">
        <v>30</v>
      </c>
      <c r="E272" s="143">
        <v>6</v>
      </c>
      <c r="F272" s="164"/>
      <c r="G272" s="143">
        <v>25</v>
      </c>
      <c r="H272" s="164"/>
      <c r="Q272" s="155" t="s">
        <v>948</v>
      </c>
      <c r="AA272" s="143">
        <v>10</v>
      </c>
      <c r="AH272" s="143">
        <f t="shared" si="8"/>
        <v>41</v>
      </c>
    </row>
    <row r="273" spans="1:38" x14ac:dyDescent="0.4">
      <c r="B273" s="135" t="s">
        <v>846</v>
      </c>
      <c r="D273" s="164" t="s">
        <v>31</v>
      </c>
      <c r="E273" s="143">
        <v>6</v>
      </c>
      <c r="F273" s="164"/>
      <c r="H273" s="164"/>
      <c r="I273" s="143">
        <v>18</v>
      </c>
      <c r="AH273" s="143">
        <f t="shared" si="8"/>
        <v>24</v>
      </c>
    </row>
    <row r="274" spans="1:38" x14ac:dyDescent="0.4">
      <c r="B274" s="135" t="s">
        <v>847</v>
      </c>
      <c r="D274" s="164" t="s">
        <v>283</v>
      </c>
      <c r="E274" s="143">
        <v>6</v>
      </c>
      <c r="F274" s="164"/>
      <c r="H274" s="164"/>
      <c r="R274" s="135">
        <v>10</v>
      </c>
      <c r="S274" s="155" t="s">
        <v>972</v>
      </c>
      <c r="AF274" s="143">
        <v>22</v>
      </c>
      <c r="AG274" s="165" t="s">
        <v>1037</v>
      </c>
      <c r="AH274" s="143">
        <f t="shared" si="8"/>
        <v>38</v>
      </c>
    </row>
    <row r="275" spans="1:38" x14ac:dyDescent="0.4">
      <c r="B275" s="135" t="s">
        <v>848</v>
      </c>
      <c r="D275" s="164" t="s">
        <v>33</v>
      </c>
      <c r="E275" s="143">
        <v>6</v>
      </c>
      <c r="F275" s="164"/>
      <c r="H275" s="164"/>
      <c r="R275" s="135">
        <v>18</v>
      </c>
      <c r="S275" s="155" t="s">
        <v>972</v>
      </c>
      <c r="AH275" s="143">
        <f t="shared" si="8"/>
        <v>24</v>
      </c>
    </row>
    <row r="276" spans="1:38" x14ac:dyDescent="0.4">
      <c r="B276" s="135" t="s">
        <v>849</v>
      </c>
      <c r="D276" s="164" t="s">
        <v>34</v>
      </c>
      <c r="E276" s="143">
        <v>6</v>
      </c>
      <c r="F276" s="164"/>
      <c r="H276" s="164"/>
      <c r="AH276" s="143">
        <f t="shared" si="8"/>
        <v>6</v>
      </c>
    </row>
    <row r="277" spans="1:38" x14ac:dyDescent="0.4">
      <c r="B277" s="135" t="s">
        <v>850</v>
      </c>
      <c r="D277" s="164" t="s">
        <v>35</v>
      </c>
      <c r="E277" s="143">
        <v>6</v>
      </c>
      <c r="F277" s="164"/>
      <c r="H277" s="164"/>
      <c r="R277" s="135">
        <v>16</v>
      </c>
      <c r="S277" s="155" t="s">
        <v>972</v>
      </c>
      <c r="AH277" s="143">
        <f t="shared" si="8"/>
        <v>22</v>
      </c>
    </row>
    <row r="278" spans="1:38" s="169" customFormat="1" x14ac:dyDescent="0.4">
      <c r="A278" s="169" t="s">
        <v>860</v>
      </c>
      <c r="F278" s="170"/>
      <c r="H278" s="170"/>
      <c r="J278" s="170"/>
      <c r="L278" s="170"/>
      <c r="N278" s="163"/>
      <c r="O278" s="163"/>
      <c r="Q278" s="170"/>
      <c r="S278" s="170"/>
      <c r="U278" s="170"/>
      <c r="W278" s="170"/>
      <c r="X278" s="163"/>
      <c r="Z278" s="170"/>
      <c r="AC278" s="170"/>
      <c r="AE278" s="170"/>
      <c r="AG278" s="170"/>
      <c r="AH278" s="171">
        <f>SUM(AH247:AH277)</f>
        <v>778.87</v>
      </c>
    </row>
    <row r="279" spans="1:38" x14ac:dyDescent="0.4">
      <c r="D279" s="164"/>
      <c r="F279" s="164"/>
      <c r="H279" s="164"/>
    </row>
    <row r="280" spans="1:38" s="161" customFormat="1" x14ac:dyDescent="0.4">
      <c r="A280" s="161" t="s">
        <v>861</v>
      </c>
      <c r="F280" s="162"/>
      <c r="H280" s="162"/>
      <c r="J280" s="162"/>
      <c r="L280" s="162"/>
      <c r="N280" s="163"/>
      <c r="O280" s="163"/>
      <c r="Q280" s="162"/>
      <c r="S280" s="162"/>
      <c r="U280" s="162"/>
      <c r="W280" s="162"/>
      <c r="X280" s="163"/>
      <c r="Z280" s="162"/>
      <c r="AC280" s="162"/>
      <c r="AE280" s="162"/>
      <c r="AG280" s="162"/>
      <c r="AH280" s="143"/>
    </row>
    <row r="281" spans="1:38" x14ac:dyDescent="0.4">
      <c r="B281" s="135" t="s">
        <v>844</v>
      </c>
      <c r="D281" s="164" t="s">
        <v>282</v>
      </c>
      <c r="E281" s="143">
        <v>8</v>
      </c>
      <c r="F281" s="164"/>
      <c r="H281" s="164"/>
      <c r="R281" s="135">
        <v>13</v>
      </c>
      <c r="S281" s="155" t="s">
        <v>972</v>
      </c>
      <c r="AH281" s="143">
        <f t="shared" ref="AH281:AH311" si="9">SUM(E281,G281,I281,K281,M281,R281,T281,V281,Y281,X281,AA281,AB281,AD281,AF281)</f>
        <v>21</v>
      </c>
    </row>
    <row r="282" spans="1:38" x14ac:dyDescent="0.4">
      <c r="B282" s="135" t="s">
        <v>845</v>
      </c>
      <c r="D282" s="164" t="s">
        <v>284</v>
      </c>
      <c r="E282" s="143">
        <v>8</v>
      </c>
      <c r="F282" s="164"/>
      <c r="H282" s="164"/>
      <c r="AH282" s="143">
        <f t="shared" si="9"/>
        <v>8</v>
      </c>
    </row>
    <row r="283" spans="1:38" x14ac:dyDescent="0.4">
      <c r="B283" s="135" t="s">
        <v>846</v>
      </c>
      <c r="D283" s="164" t="s">
        <v>285</v>
      </c>
      <c r="E283" s="143">
        <v>9.5</v>
      </c>
      <c r="F283" s="164"/>
      <c r="G283" s="143">
        <v>21</v>
      </c>
      <c r="H283" s="164"/>
      <c r="I283" s="143">
        <v>30</v>
      </c>
      <c r="Q283" s="155" t="s">
        <v>896</v>
      </c>
      <c r="R283" s="135">
        <v>15</v>
      </c>
      <c r="S283" s="155" t="s">
        <v>972</v>
      </c>
      <c r="Y283" s="135">
        <f>14.55+11.53</f>
        <v>26.08</v>
      </c>
      <c r="AH283" s="143">
        <f t="shared" si="9"/>
        <v>101.58</v>
      </c>
    </row>
    <row r="284" spans="1:38" x14ac:dyDescent="0.4">
      <c r="B284" s="135" t="s">
        <v>847</v>
      </c>
      <c r="D284" s="164" t="s">
        <v>39</v>
      </c>
      <c r="E284" s="143">
        <v>7.5</v>
      </c>
      <c r="F284" s="164"/>
      <c r="H284" s="164"/>
      <c r="AF284" s="143">
        <v>7</v>
      </c>
      <c r="AG284" s="165" t="s">
        <v>1038</v>
      </c>
      <c r="AH284" s="143">
        <f t="shared" si="9"/>
        <v>14.5</v>
      </c>
      <c r="AL284" s="143">
        <v>172</v>
      </c>
    </row>
    <row r="285" spans="1:38" x14ac:dyDescent="0.4">
      <c r="B285" s="135" t="s">
        <v>848</v>
      </c>
      <c r="D285" s="164" t="s">
        <v>40</v>
      </c>
      <c r="E285" s="143">
        <v>8</v>
      </c>
      <c r="F285" s="164"/>
      <c r="H285" s="164"/>
      <c r="R285" s="135">
        <v>12</v>
      </c>
      <c r="S285" s="155" t="s">
        <v>972</v>
      </c>
      <c r="AH285" s="143">
        <f t="shared" si="9"/>
        <v>20</v>
      </c>
    </row>
    <row r="286" spans="1:38" x14ac:dyDescent="0.4">
      <c r="B286" s="135" t="s">
        <v>849</v>
      </c>
      <c r="D286" s="164" t="s">
        <v>41</v>
      </c>
      <c r="E286" s="143">
        <v>7.5</v>
      </c>
      <c r="F286" s="164"/>
      <c r="H286" s="164"/>
      <c r="AH286" s="143">
        <f t="shared" si="9"/>
        <v>7.5</v>
      </c>
      <c r="AK286" s="135">
        <v>2000</v>
      </c>
      <c r="AL286" s="143">
        <v>176.59</v>
      </c>
    </row>
    <row r="287" spans="1:38" x14ac:dyDescent="0.4">
      <c r="B287" s="135" t="s">
        <v>850</v>
      </c>
      <c r="D287" s="164" t="s">
        <v>42</v>
      </c>
      <c r="E287" s="143">
        <v>8</v>
      </c>
      <c r="F287" s="164"/>
      <c r="H287" s="164"/>
      <c r="I287" s="143">
        <v>8</v>
      </c>
      <c r="Q287" s="155" t="s">
        <v>896</v>
      </c>
      <c r="AF287" s="143">
        <v>37</v>
      </c>
      <c r="AG287" s="165" t="s">
        <v>1039</v>
      </c>
      <c r="AH287" s="143">
        <f t="shared" si="9"/>
        <v>53</v>
      </c>
    </row>
    <row r="288" spans="1:38" x14ac:dyDescent="0.4">
      <c r="B288" s="135" t="s">
        <v>844</v>
      </c>
      <c r="D288" s="164" t="s">
        <v>43</v>
      </c>
      <c r="E288" s="143">
        <v>6</v>
      </c>
      <c r="F288" s="164"/>
      <c r="H288" s="164"/>
      <c r="AF288" s="143">
        <v>6</v>
      </c>
      <c r="AG288" s="165" t="s">
        <v>1039</v>
      </c>
      <c r="AH288" s="143">
        <f t="shared" si="9"/>
        <v>12</v>
      </c>
    </row>
    <row r="289" spans="2:40" x14ac:dyDescent="0.4">
      <c r="B289" s="135" t="s">
        <v>845</v>
      </c>
      <c r="D289" s="164" t="s">
        <v>44</v>
      </c>
      <c r="E289" s="143">
        <v>6</v>
      </c>
      <c r="F289" s="164"/>
      <c r="G289" s="143">
        <v>13</v>
      </c>
      <c r="H289" s="164"/>
      <c r="Y289" s="135">
        <v>10.19</v>
      </c>
      <c r="AH289" s="143">
        <f t="shared" si="9"/>
        <v>29.189999999999998</v>
      </c>
    </row>
    <row r="290" spans="2:40" x14ac:dyDescent="0.4">
      <c r="B290" s="135" t="s">
        <v>846</v>
      </c>
      <c r="D290" s="164" t="s">
        <v>45</v>
      </c>
      <c r="E290" s="143">
        <v>6</v>
      </c>
      <c r="F290" s="164"/>
      <c r="H290" s="164"/>
      <c r="AH290" s="143">
        <f t="shared" si="9"/>
        <v>6</v>
      </c>
    </row>
    <row r="291" spans="2:40" x14ac:dyDescent="0.4">
      <c r="B291" s="135" t="s">
        <v>847</v>
      </c>
      <c r="D291" s="164" t="s">
        <v>46</v>
      </c>
      <c r="E291" s="143">
        <v>6</v>
      </c>
      <c r="F291" s="164"/>
      <c r="H291" s="164"/>
      <c r="AH291" s="143">
        <f t="shared" si="9"/>
        <v>6</v>
      </c>
      <c r="AI291" s="144">
        <v>4500</v>
      </c>
    </row>
    <row r="292" spans="2:40" x14ac:dyDescent="0.4">
      <c r="B292" s="135" t="s">
        <v>848</v>
      </c>
      <c r="D292" s="164" t="s">
        <v>47</v>
      </c>
      <c r="F292" s="164"/>
      <c r="G292" s="143">
        <v>36</v>
      </c>
      <c r="H292" s="164"/>
      <c r="Q292" s="155" t="s">
        <v>896</v>
      </c>
      <c r="AH292" s="143">
        <f t="shared" si="9"/>
        <v>36</v>
      </c>
      <c r="AL292" s="143">
        <v>20006</v>
      </c>
      <c r="AN292" s="135" t="s">
        <v>286</v>
      </c>
    </row>
    <row r="293" spans="2:40" x14ac:dyDescent="0.4">
      <c r="B293" s="135" t="s">
        <v>849</v>
      </c>
      <c r="D293" s="164" t="s">
        <v>48</v>
      </c>
      <c r="F293" s="164"/>
      <c r="H293" s="164"/>
      <c r="AH293" s="143">
        <f t="shared" si="9"/>
        <v>0</v>
      </c>
    </row>
    <row r="294" spans="2:40" x14ac:dyDescent="0.4">
      <c r="B294" s="135" t="s">
        <v>850</v>
      </c>
      <c r="D294" s="164" t="s">
        <v>49</v>
      </c>
      <c r="E294" s="143">
        <v>18</v>
      </c>
      <c r="F294" s="164"/>
      <c r="H294" s="164"/>
      <c r="AH294" s="143">
        <f t="shared" si="9"/>
        <v>18</v>
      </c>
    </row>
    <row r="295" spans="2:40" x14ac:dyDescent="0.4">
      <c r="B295" s="135" t="s">
        <v>844</v>
      </c>
      <c r="D295" s="164" t="s">
        <v>50</v>
      </c>
      <c r="F295" s="164"/>
      <c r="H295" s="164"/>
      <c r="AH295" s="143">
        <f t="shared" si="9"/>
        <v>0</v>
      </c>
    </row>
    <row r="296" spans="2:40" x14ac:dyDescent="0.4">
      <c r="B296" s="135" t="s">
        <v>845</v>
      </c>
      <c r="D296" s="164" t="s">
        <v>51</v>
      </c>
      <c r="F296" s="164"/>
      <c r="H296" s="164"/>
      <c r="R296" s="135">
        <v>7.3</v>
      </c>
      <c r="AF296" s="143">
        <v>20</v>
      </c>
      <c r="AG296" s="165" t="s">
        <v>1040</v>
      </c>
      <c r="AH296" s="143">
        <f t="shared" si="9"/>
        <v>27.3</v>
      </c>
    </row>
    <row r="297" spans="2:40" x14ac:dyDescent="0.4">
      <c r="B297" s="135" t="s">
        <v>846</v>
      </c>
      <c r="D297" s="164" t="s">
        <v>52</v>
      </c>
      <c r="F297" s="164"/>
      <c r="H297" s="164"/>
      <c r="R297" s="135">
        <v>15</v>
      </c>
      <c r="S297" s="155" t="s">
        <v>972</v>
      </c>
      <c r="AH297" s="143">
        <f t="shared" si="9"/>
        <v>15</v>
      </c>
      <c r="AL297" s="143">
        <f>196.39+175.68</f>
        <v>372.07</v>
      </c>
    </row>
    <row r="298" spans="2:40" x14ac:dyDescent="0.4">
      <c r="B298" s="135" t="s">
        <v>847</v>
      </c>
      <c r="D298" s="164" t="s">
        <v>53</v>
      </c>
      <c r="F298" s="164"/>
      <c r="H298" s="164"/>
      <c r="AF298" s="143">
        <v>29</v>
      </c>
      <c r="AG298" s="165" t="s">
        <v>974</v>
      </c>
      <c r="AH298" s="143">
        <f t="shared" si="9"/>
        <v>29</v>
      </c>
    </row>
    <row r="299" spans="2:40" x14ac:dyDescent="0.4">
      <c r="B299" s="135" t="s">
        <v>848</v>
      </c>
      <c r="D299" s="164" t="s">
        <v>54</v>
      </c>
      <c r="F299" s="164"/>
      <c r="H299" s="164"/>
      <c r="AH299" s="143">
        <f t="shared" si="9"/>
        <v>0</v>
      </c>
    </row>
    <row r="300" spans="2:40" x14ac:dyDescent="0.4">
      <c r="B300" s="135" t="s">
        <v>849</v>
      </c>
      <c r="D300" s="164" t="s">
        <v>55</v>
      </c>
      <c r="F300" s="164"/>
      <c r="H300" s="164"/>
      <c r="R300" s="135">
        <v>15</v>
      </c>
      <c r="S300" s="155" t="s">
        <v>972</v>
      </c>
      <c r="AF300" s="143">
        <v>12.6</v>
      </c>
      <c r="AG300" s="165" t="s">
        <v>1041</v>
      </c>
      <c r="AH300" s="143">
        <f t="shared" si="9"/>
        <v>27.6</v>
      </c>
    </row>
    <row r="301" spans="2:40" x14ac:dyDescent="0.4">
      <c r="B301" s="135" t="s">
        <v>850</v>
      </c>
      <c r="D301" s="164" t="s">
        <v>56</v>
      </c>
      <c r="F301" s="164"/>
      <c r="H301" s="164"/>
      <c r="AH301" s="143">
        <f t="shared" si="9"/>
        <v>0</v>
      </c>
    </row>
    <row r="302" spans="2:40" x14ac:dyDescent="0.4">
      <c r="B302" s="135" t="s">
        <v>844</v>
      </c>
      <c r="D302" s="164" t="s">
        <v>57</v>
      </c>
      <c r="F302" s="164"/>
      <c r="H302" s="164"/>
      <c r="AA302" s="143">
        <v>10</v>
      </c>
      <c r="AH302" s="143">
        <f t="shared" si="9"/>
        <v>10</v>
      </c>
    </row>
    <row r="303" spans="2:40" x14ac:dyDescent="0.4">
      <c r="B303" s="135" t="s">
        <v>845</v>
      </c>
      <c r="D303" s="164" t="s">
        <v>58</v>
      </c>
      <c r="F303" s="164"/>
      <c r="H303" s="164"/>
      <c r="R303" s="135">
        <v>5.0999999999999996</v>
      </c>
      <c r="S303" s="155" t="s">
        <v>973</v>
      </c>
      <c r="AH303" s="143">
        <f t="shared" si="9"/>
        <v>5.0999999999999996</v>
      </c>
    </row>
    <row r="304" spans="2:40" x14ac:dyDescent="0.4">
      <c r="B304" s="135" t="s">
        <v>846</v>
      </c>
      <c r="D304" s="164" t="s">
        <v>59</v>
      </c>
      <c r="F304" s="164"/>
      <c r="H304" s="164"/>
      <c r="Y304" s="135">
        <f>13.29+11.69</f>
        <v>24.979999999999997</v>
      </c>
      <c r="AH304" s="143">
        <f t="shared" si="9"/>
        <v>24.979999999999997</v>
      </c>
    </row>
    <row r="305" spans="1:34" x14ac:dyDescent="0.4">
      <c r="B305" s="135" t="s">
        <v>847</v>
      </c>
      <c r="D305" s="164" t="s">
        <v>60</v>
      </c>
      <c r="F305" s="164"/>
      <c r="H305" s="164"/>
      <c r="AF305" s="143">
        <f>13+12</f>
        <v>25</v>
      </c>
      <c r="AG305" s="165" t="s">
        <v>1042</v>
      </c>
      <c r="AH305" s="143">
        <f t="shared" si="9"/>
        <v>25</v>
      </c>
    </row>
    <row r="306" spans="1:34" x14ac:dyDescent="0.4">
      <c r="B306" s="135" t="s">
        <v>848</v>
      </c>
      <c r="D306" s="164" t="s">
        <v>61</v>
      </c>
      <c r="F306" s="164"/>
      <c r="H306" s="164"/>
      <c r="AF306" s="143">
        <v>58</v>
      </c>
      <c r="AG306" s="165" t="s">
        <v>1036</v>
      </c>
      <c r="AH306" s="143">
        <f t="shared" si="9"/>
        <v>58</v>
      </c>
    </row>
    <row r="307" spans="1:34" x14ac:dyDescent="0.4">
      <c r="B307" s="135" t="s">
        <v>849</v>
      </c>
      <c r="D307" s="164" t="s">
        <v>62</v>
      </c>
      <c r="F307" s="164"/>
      <c r="H307" s="164"/>
      <c r="AF307" s="143">
        <f>78+78</f>
        <v>156</v>
      </c>
      <c r="AG307" s="165" t="s">
        <v>901</v>
      </c>
      <c r="AH307" s="143">
        <f t="shared" si="9"/>
        <v>156</v>
      </c>
    </row>
    <row r="308" spans="1:34" x14ac:dyDescent="0.4">
      <c r="B308" s="135" t="s">
        <v>850</v>
      </c>
      <c r="D308" s="164" t="s">
        <v>63</v>
      </c>
      <c r="F308" s="164"/>
      <c r="H308" s="164"/>
      <c r="AF308" s="143">
        <v>49</v>
      </c>
      <c r="AG308" s="165" t="s">
        <v>917</v>
      </c>
      <c r="AH308" s="143">
        <f t="shared" si="9"/>
        <v>49</v>
      </c>
    </row>
    <row r="309" spans="1:34" x14ac:dyDescent="0.4">
      <c r="B309" s="135" t="s">
        <v>844</v>
      </c>
      <c r="D309" s="164" t="s">
        <v>64</v>
      </c>
      <c r="F309" s="164"/>
      <c r="H309" s="164"/>
      <c r="AH309" s="143">
        <f t="shared" si="9"/>
        <v>0</v>
      </c>
    </row>
    <row r="310" spans="1:34" x14ac:dyDescent="0.4">
      <c r="B310" s="135" t="s">
        <v>845</v>
      </c>
      <c r="D310" s="164" t="s">
        <v>65</v>
      </c>
      <c r="F310" s="164"/>
      <c r="H310" s="164"/>
      <c r="R310" s="135">
        <v>15</v>
      </c>
      <c r="S310" s="155" t="s">
        <v>972</v>
      </c>
      <c r="AA310" s="143">
        <v>10</v>
      </c>
      <c r="AH310" s="143">
        <f t="shared" si="9"/>
        <v>25</v>
      </c>
    </row>
    <row r="311" spans="1:34" x14ac:dyDescent="0.4">
      <c r="B311" s="135" t="s">
        <v>846</v>
      </c>
      <c r="D311" s="164" t="s">
        <v>66</v>
      </c>
      <c r="F311" s="164"/>
      <c r="H311" s="164"/>
      <c r="AF311" s="143">
        <v>100</v>
      </c>
      <c r="AG311" s="165" t="s">
        <v>1043</v>
      </c>
      <c r="AH311" s="143">
        <f t="shared" si="9"/>
        <v>100</v>
      </c>
    </row>
    <row r="312" spans="1:34" s="169" customFormat="1" x14ac:dyDescent="0.4">
      <c r="A312" s="169" t="s">
        <v>868</v>
      </c>
      <c r="F312" s="170"/>
      <c r="H312" s="170"/>
      <c r="J312" s="170"/>
      <c r="L312" s="170"/>
      <c r="N312" s="163"/>
      <c r="O312" s="163"/>
      <c r="Q312" s="170"/>
      <c r="S312" s="170"/>
      <c r="U312" s="170"/>
      <c r="W312" s="170"/>
      <c r="X312" s="163"/>
      <c r="Z312" s="170"/>
      <c r="AC312" s="170"/>
      <c r="AE312" s="170"/>
      <c r="AG312" s="170"/>
      <c r="AH312" s="171">
        <f>SUM(AH281:AH311)</f>
        <v>884.75</v>
      </c>
    </row>
    <row r="313" spans="1:34" x14ac:dyDescent="0.4">
      <c r="D313" s="164"/>
      <c r="F313" s="164"/>
      <c r="H313" s="164"/>
    </row>
    <row r="314" spans="1:34" s="161" customFormat="1" x14ac:dyDescent="0.4">
      <c r="A314" s="161" t="s">
        <v>869</v>
      </c>
      <c r="F314" s="162"/>
      <c r="H314" s="162"/>
      <c r="J314" s="162"/>
      <c r="L314" s="162"/>
      <c r="N314" s="163"/>
      <c r="O314" s="163"/>
      <c r="Q314" s="162"/>
      <c r="S314" s="162"/>
      <c r="U314" s="162"/>
      <c r="W314" s="162"/>
      <c r="X314" s="163"/>
      <c r="Z314" s="162"/>
      <c r="AC314" s="162"/>
      <c r="AE314" s="162"/>
      <c r="AG314" s="162"/>
      <c r="AH314" s="143"/>
    </row>
    <row r="315" spans="1:34" x14ac:dyDescent="0.4">
      <c r="B315" s="135" t="s">
        <v>847</v>
      </c>
      <c r="D315" s="136" t="s">
        <v>287</v>
      </c>
      <c r="I315" s="143">
        <v>20.2</v>
      </c>
      <c r="Q315" s="155" t="s">
        <v>949</v>
      </c>
      <c r="AF315" s="143">
        <f>106+80</f>
        <v>186</v>
      </c>
      <c r="AG315" s="165" t="s">
        <v>1044</v>
      </c>
      <c r="AH315" s="143">
        <f t="shared" ref="AH315:AH344" si="10">SUM(E315,G315,I315,K315,M315,R315,T315,V315,Y315,X315,AA315,AB315,AD315,AF315)</f>
        <v>206.2</v>
      </c>
    </row>
    <row r="316" spans="1:34" x14ac:dyDescent="0.4">
      <c r="B316" s="135" t="s">
        <v>848</v>
      </c>
      <c r="D316" s="136" t="s">
        <v>288</v>
      </c>
      <c r="I316" s="143">
        <v>16</v>
      </c>
      <c r="AH316" s="143">
        <f t="shared" si="10"/>
        <v>16</v>
      </c>
    </row>
    <row r="317" spans="1:34" x14ac:dyDescent="0.4">
      <c r="B317" s="135" t="s">
        <v>849</v>
      </c>
      <c r="D317" s="136" t="s">
        <v>70</v>
      </c>
      <c r="AH317" s="143">
        <f t="shared" si="10"/>
        <v>0</v>
      </c>
    </row>
    <row r="318" spans="1:34" x14ac:dyDescent="0.4">
      <c r="B318" s="135" t="s">
        <v>850</v>
      </c>
      <c r="D318" s="136" t="s">
        <v>71</v>
      </c>
      <c r="AF318" s="143">
        <v>46</v>
      </c>
      <c r="AG318" s="165" t="s">
        <v>1037</v>
      </c>
      <c r="AH318" s="143">
        <f t="shared" si="10"/>
        <v>46</v>
      </c>
    </row>
    <row r="319" spans="1:34" x14ac:dyDescent="0.4">
      <c r="B319" s="135" t="s">
        <v>844</v>
      </c>
      <c r="D319" s="136" t="s">
        <v>72</v>
      </c>
      <c r="G319" s="143">
        <v>16</v>
      </c>
      <c r="I319" s="143">
        <v>8.5</v>
      </c>
      <c r="R319" s="135">
        <v>16</v>
      </c>
      <c r="S319" s="155" t="s">
        <v>972</v>
      </c>
      <c r="AH319" s="143">
        <f t="shared" si="10"/>
        <v>40.5</v>
      </c>
    </row>
    <row r="320" spans="1:34" x14ac:dyDescent="0.4">
      <c r="B320" s="135" t="s">
        <v>845</v>
      </c>
      <c r="D320" s="136" t="s">
        <v>73</v>
      </c>
      <c r="E320" s="143">
        <v>11.5</v>
      </c>
      <c r="AF320" s="143">
        <v>13.3</v>
      </c>
      <c r="AG320" s="165" t="s">
        <v>1044</v>
      </c>
      <c r="AH320" s="143">
        <f t="shared" si="10"/>
        <v>24.8</v>
      </c>
    </row>
    <row r="321" spans="2:38" x14ac:dyDescent="0.4">
      <c r="B321" s="135" t="s">
        <v>846</v>
      </c>
      <c r="D321" s="136" t="s">
        <v>74</v>
      </c>
      <c r="Y321" s="135">
        <v>51</v>
      </c>
      <c r="AH321" s="143">
        <f t="shared" si="10"/>
        <v>51</v>
      </c>
    </row>
    <row r="322" spans="2:38" x14ac:dyDescent="0.4">
      <c r="B322" s="135" t="s">
        <v>847</v>
      </c>
      <c r="D322" s="136" t="s">
        <v>75</v>
      </c>
      <c r="Y322" s="135">
        <v>30.7</v>
      </c>
      <c r="AA322" s="143">
        <v>20</v>
      </c>
      <c r="AH322" s="143">
        <f t="shared" si="10"/>
        <v>50.7</v>
      </c>
    </row>
    <row r="323" spans="2:38" x14ac:dyDescent="0.4">
      <c r="B323" s="135" t="s">
        <v>848</v>
      </c>
      <c r="D323" s="136" t="s">
        <v>76</v>
      </c>
      <c r="E323" s="143">
        <f>4.5+2</f>
        <v>6.5</v>
      </c>
      <c r="N323" s="140">
        <v>6.5</v>
      </c>
      <c r="AH323" s="143">
        <f t="shared" si="10"/>
        <v>6.5</v>
      </c>
      <c r="AK323" s="135">
        <v>2000</v>
      </c>
      <c r="AL323" s="143">
        <v>59</v>
      </c>
    </row>
    <row r="324" spans="2:38" x14ac:dyDescent="0.4">
      <c r="B324" s="135" t="s">
        <v>849</v>
      </c>
      <c r="D324" s="136" t="s">
        <v>77</v>
      </c>
      <c r="I324" s="143">
        <v>8</v>
      </c>
      <c r="O324" s="140">
        <v>8</v>
      </c>
      <c r="AF324" s="143">
        <v>25</v>
      </c>
      <c r="AG324" s="165" t="s">
        <v>1045</v>
      </c>
      <c r="AH324" s="143">
        <f t="shared" si="10"/>
        <v>33</v>
      </c>
    </row>
    <row r="325" spans="2:38" x14ac:dyDescent="0.4">
      <c r="B325" s="135" t="s">
        <v>850</v>
      </c>
      <c r="D325" s="136" t="s">
        <v>78</v>
      </c>
      <c r="E325" s="143">
        <v>5.5</v>
      </c>
      <c r="G325" s="143">
        <v>11</v>
      </c>
      <c r="I325" s="143">
        <v>2</v>
      </c>
      <c r="AH325" s="143">
        <f t="shared" si="10"/>
        <v>18.5</v>
      </c>
    </row>
    <row r="326" spans="2:38" x14ac:dyDescent="0.4">
      <c r="B326" s="135" t="s">
        <v>844</v>
      </c>
      <c r="D326" s="185" t="s">
        <v>79</v>
      </c>
      <c r="E326" s="143">
        <f>5.4+1.5</f>
        <v>6.9</v>
      </c>
      <c r="F326" s="185"/>
      <c r="G326" s="143">
        <v>10</v>
      </c>
      <c r="H326" s="185"/>
      <c r="I326" s="143">
        <v>12</v>
      </c>
      <c r="N326" s="140">
        <v>24.5</v>
      </c>
      <c r="O326" s="140">
        <v>4</v>
      </c>
      <c r="P326" s="143">
        <v>100</v>
      </c>
      <c r="AH326" s="143">
        <f t="shared" si="10"/>
        <v>28.9</v>
      </c>
      <c r="AL326" s="143">
        <v>2000</v>
      </c>
    </row>
    <row r="327" spans="2:38" x14ac:dyDescent="0.4">
      <c r="B327" s="135" t="s">
        <v>845</v>
      </c>
      <c r="D327" s="136" t="s">
        <v>80</v>
      </c>
      <c r="E327" s="143">
        <v>5.5</v>
      </c>
      <c r="N327" s="140">
        <v>5.5</v>
      </c>
      <c r="AH327" s="143">
        <f t="shared" si="10"/>
        <v>5.5</v>
      </c>
    </row>
    <row r="328" spans="2:38" x14ac:dyDescent="0.4">
      <c r="B328" s="135" t="s">
        <v>846</v>
      </c>
      <c r="D328" s="136" t="s">
        <v>81</v>
      </c>
      <c r="E328" s="143">
        <v>6</v>
      </c>
      <c r="G328" s="143">
        <v>11</v>
      </c>
      <c r="I328" s="143">
        <v>12</v>
      </c>
      <c r="N328" s="140">
        <v>6</v>
      </c>
      <c r="R328" s="135">
        <v>3</v>
      </c>
      <c r="AA328" s="143">
        <v>10</v>
      </c>
      <c r="AH328" s="143">
        <f t="shared" si="10"/>
        <v>42</v>
      </c>
    </row>
    <row r="329" spans="2:38" x14ac:dyDescent="0.4">
      <c r="B329" s="135" t="s">
        <v>847</v>
      </c>
      <c r="D329" s="136" t="s">
        <v>82</v>
      </c>
      <c r="E329" s="143">
        <v>3.5</v>
      </c>
      <c r="G329" s="143">
        <v>12</v>
      </c>
      <c r="AH329" s="143">
        <f t="shared" si="10"/>
        <v>15.5</v>
      </c>
    </row>
    <row r="330" spans="2:38" x14ac:dyDescent="0.4">
      <c r="B330" s="135" t="s">
        <v>848</v>
      </c>
      <c r="D330" s="185" t="s">
        <v>83</v>
      </c>
      <c r="E330" s="143">
        <v>13</v>
      </c>
      <c r="F330" s="185"/>
      <c r="G330" s="143">
        <v>10</v>
      </c>
      <c r="H330" s="185"/>
      <c r="I330" s="143">
        <v>10</v>
      </c>
      <c r="P330" s="143">
        <v>100</v>
      </c>
      <c r="R330" s="135">
        <v>47.2</v>
      </c>
      <c r="AH330" s="143">
        <f t="shared" si="10"/>
        <v>80.2</v>
      </c>
    </row>
    <row r="331" spans="2:38" x14ac:dyDescent="0.4">
      <c r="B331" s="135" t="s">
        <v>849</v>
      </c>
      <c r="D331" s="136" t="s">
        <v>84</v>
      </c>
      <c r="G331" s="143">
        <v>23</v>
      </c>
      <c r="I331" s="143">
        <v>12</v>
      </c>
      <c r="AH331" s="143">
        <f t="shared" si="10"/>
        <v>35</v>
      </c>
      <c r="AL331" s="143">
        <v>196.39</v>
      </c>
    </row>
    <row r="332" spans="2:38" x14ac:dyDescent="0.4">
      <c r="B332" s="135" t="s">
        <v>850</v>
      </c>
      <c r="D332" s="136" t="s">
        <v>85</v>
      </c>
      <c r="E332" s="143">
        <v>6.5</v>
      </c>
      <c r="G332" s="143">
        <v>12</v>
      </c>
      <c r="I332" s="143">
        <v>13</v>
      </c>
      <c r="AA332" s="143">
        <v>10</v>
      </c>
      <c r="AH332" s="143">
        <f t="shared" si="10"/>
        <v>41.5</v>
      </c>
      <c r="AL332" s="143">
        <v>175.68</v>
      </c>
    </row>
    <row r="333" spans="2:38" x14ac:dyDescent="0.4">
      <c r="B333" s="135" t="s">
        <v>844</v>
      </c>
      <c r="D333" s="136" t="s">
        <v>86</v>
      </c>
      <c r="E333" s="143">
        <v>8.6999999999999993</v>
      </c>
      <c r="G333" s="143">
        <v>10.8</v>
      </c>
      <c r="I333" s="143">
        <v>15</v>
      </c>
      <c r="P333" s="143">
        <v>100</v>
      </c>
      <c r="AA333" s="143">
        <v>10</v>
      </c>
      <c r="AH333" s="143">
        <f t="shared" si="10"/>
        <v>44.5</v>
      </c>
    </row>
    <row r="334" spans="2:38" x14ac:dyDescent="0.4">
      <c r="B334" s="135" t="s">
        <v>845</v>
      </c>
      <c r="D334" s="136" t="s">
        <v>87</v>
      </c>
      <c r="E334" s="143">
        <v>7</v>
      </c>
      <c r="I334" s="143">
        <v>14</v>
      </c>
      <c r="R334" s="135">
        <v>2.5</v>
      </c>
      <c r="AF334" s="143">
        <v>22.5</v>
      </c>
      <c r="AG334" s="165" t="s">
        <v>1046</v>
      </c>
      <c r="AH334" s="143">
        <f t="shared" si="10"/>
        <v>46</v>
      </c>
    </row>
    <row r="335" spans="2:38" x14ac:dyDescent="0.4">
      <c r="B335" s="135" t="s">
        <v>846</v>
      </c>
      <c r="D335" s="136" t="s">
        <v>88</v>
      </c>
      <c r="E335" s="143">
        <v>6</v>
      </c>
      <c r="G335" s="143">
        <v>13</v>
      </c>
      <c r="AH335" s="143">
        <f t="shared" si="10"/>
        <v>19</v>
      </c>
    </row>
    <row r="336" spans="2:38" x14ac:dyDescent="0.4">
      <c r="B336" s="135" t="s">
        <v>847</v>
      </c>
      <c r="D336" s="136" t="s">
        <v>89</v>
      </c>
      <c r="E336" s="143">
        <v>12.3</v>
      </c>
      <c r="G336" s="143">
        <v>11</v>
      </c>
      <c r="I336" s="143">
        <v>13</v>
      </c>
      <c r="AH336" s="143">
        <f t="shared" si="10"/>
        <v>36.299999999999997</v>
      </c>
    </row>
    <row r="337" spans="1:37" x14ac:dyDescent="0.4">
      <c r="B337" s="135" t="s">
        <v>848</v>
      </c>
      <c r="D337" s="136" t="s">
        <v>90</v>
      </c>
      <c r="G337" s="143">
        <v>10</v>
      </c>
      <c r="I337" s="143">
        <v>18</v>
      </c>
      <c r="AF337" s="143">
        <v>21.8</v>
      </c>
      <c r="AG337" s="165" t="s">
        <v>1047</v>
      </c>
      <c r="AH337" s="143">
        <f t="shared" si="10"/>
        <v>49.8</v>
      </c>
      <c r="AK337" s="135">
        <v>1000</v>
      </c>
    </row>
    <row r="338" spans="1:37" x14ac:dyDescent="0.4">
      <c r="B338" s="135" t="s">
        <v>849</v>
      </c>
      <c r="D338" s="185" t="s">
        <v>91</v>
      </c>
      <c r="F338" s="185"/>
      <c r="H338" s="185"/>
      <c r="I338" s="143">
        <v>13.5</v>
      </c>
      <c r="P338" s="143">
        <v>100</v>
      </c>
      <c r="AH338" s="143">
        <f t="shared" si="10"/>
        <v>13.5</v>
      </c>
    </row>
    <row r="339" spans="1:37" x14ac:dyDescent="0.4">
      <c r="B339" s="135" t="s">
        <v>850</v>
      </c>
      <c r="D339" s="136" t="s">
        <v>92</v>
      </c>
      <c r="E339" s="143">
        <v>5</v>
      </c>
      <c r="G339" s="143">
        <v>11.5</v>
      </c>
      <c r="I339" s="143">
        <v>9</v>
      </c>
      <c r="R339" s="135">
        <v>12</v>
      </c>
      <c r="AH339" s="143">
        <f t="shared" si="10"/>
        <v>37.5</v>
      </c>
    </row>
    <row r="340" spans="1:37" x14ac:dyDescent="0.4">
      <c r="B340" s="135" t="s">
        <v>844</v>
      </c>
      <c r="D340" s="136" t="s">
        <v>93</v>
      </c>
      <c r="G340" s="143">
        <v>13.5</v>
      </c>
      <c r="AH340" s="143">
        <f t="shared" si="10"/>
        <v>13.5</v>
      </c>
    </row>
    <row r="341" spans="1:37" x14ac:dyDescent="0.4">
      <c r="B341" s="135" t="s">
        <v>845</v>
      </c>
      <c r="D341" s="185" t="s">
        <v>94</v>
      </c>
      <c r="E341" s="143">
        <v>10.4</v>
      </c>
      <c r="F341" s="185"/>
      <c r="G341" s="143">
        <v>11</v>
      </c>
      <c r="H341" s="185"/>
      <c r="I341" s="143">
        <v>19</v>
      </c>
      <c r="AH341" s="143">
        <f t="shared" si="10"/>
        <v>40.4</v>
      </c>
    </row>
    <row r="342" spans="1:37" x14ac:dyDescent="0.4">
      <c r="B342" s="135" t="s">
        <v>846</v>
      </c>
      <c r="D342" s="136" t="s">
        <v>95</v>
      </c>
      <c r="E342" s="143">
        <v>5</v>
      </c>
      <c r="G342" s="143">
        <v>10</v>
      </c>
      <c r="I342" s="143">
        <v>17</v>
      </c>
      <c r="AH342" s="143">
        <f t="shared" si="10"/>
        <v>32</v>
      </c>
    </row>
    <row r="343" spans="1:37" x14ac:dyDescent="0.4">
      <c r="B343" s="135" t="s">
        <v>847</v>
      </c>
      <c r="D343" s="136" t="s">
        <v>97</v>
      </c>
      <c r="E343" s="143">
        <v>7.5</v>
      </c>
      <c r="G343" s="143">
        <v>14</v>
      </c>
      <c r="I343" s="143">
        <v>11</v>
      </c>
      <c r="T343" s="143">
        <v>11.5</v>
      </c>
      <c r="AH343" s="143">
        <f t="shared" si="10"/>
        <v>44</v>
      </c>
    </row>
    <row r="344" spans="1:37" x14ac:dyDescent="0.4">
      <c r="B344" s="135" t="s">
        <v>848</v>
      </c>
      <c r="D344" s="136" t="s">
        <v>98</v>
      </c>
      <c r="E344" s="143">
        <v>6.2</v>
      </c>
      <c r="Y344" s="135">
        <f>17.48+55</f>
        <v>72.48</v>
      </c>
      <c r="AA344" s="143">
        <v>20</v>
      </c>
      <c r="AF344" s="143">
        <v>58</v>
      </c>
      <c r="AG344" s="165" t="s">
        <v>1036</v>
      </c>
      <c r="AH344" s="143">
        <f t="shared" si="10"/>
        <v>156.68</v>
      </c>
    </row>
    <row r="345" spans="1:37" s="169" customFormat="1" x14ac:dyDescent="0.4">
      <c r="A345" s="169" t="s">
        <v>870</v>
      </c>
      <c r="F345" s="170"/>
      <c r="H345" s="170"/>
      <c r="J345" s="170"/>
      <c r="L345" s="170"/>
      <c r="N345" s="163"/>
      <c r="O345" s="163"/>
      <c r="Q345" s="170"/>
      <c r="S345" s="170"/>
      <c r="U345" s="170"/>
      <c r="W345" s="170"/>
      <c r="X345" s="163"/>
      <c r="Z345" s="170"/>
      <c r="AC345" s="170"/>
      <c r="AE345" s="170"/>
      <c r="AG345" s="170"/>
      <c r="AH345" s="171">
        <f>SUM(AH315:AH344)</f>
        <v>1274.98</v>
      </c>
    </row>
    <row r="347" spans="1:37" s="161" customFormat="1" x14ac:dyDescent="0.4">
      <c r="A347" s="161" t="s">
        <v>871</v>
      </c>
      <c r="F347" s="162"/>
      <c r="H347" s="162"/>
      <c r="J347" s="162"/>
      <c r="L347" s="162"/>
      <c r="N347" s="163"/>
      <c r="O347" s="163"/>
      <c r="Q347" s="162"/>
      <c r="S347" s="162"/>
      <c r="U347" s="162"/>
      <c r="W347" s="162"/>
      <c r="X347" s="163"/>
      <c r="Z347" s="162"/>
      <c r="AC347" s="162"/>
      <c r="AE347" s="162"/>
      <c r="AG347" s="162"/>
      <c r="AH347" s="143"/>
    </row>
    <row r="348" spans="1:37" x14ac:dyDescent="0.4">
      <c r="B348" s="135" t="s">
        <v>849</v>
      </c>
      <c r="D348" s="136" t="s">
        <v>289</v>
      </c>
      <c r="AH348" s="143">
        <f t="shared" ref="AH348:AH378" si="11">SUM(E348,G348,I348,K348,M348,R348,T348,V348,Y348,X348,AA348,AB348,AD348,AF348)</f>
        <v>0</v>
      </c>
    </row>
    <row r="349" spans="1:37" x14ac:dyDescent="0.4">
      <c r="B349" s="135" t="s">
        <v>850</v>
      </c>
      <c r="D349" s="136" t="s">
        <v>290</v>
      </c>
      <c r="I349" s="143">
        <v>9</v>
      </c>
      <c r="R349" s="135">
        <v>12</v>
      </c>
      <c r="S349" s="155" t="s">
        <v>974</v>
      </c>
      <c r="AA349" s="143">
        <v>10</v>
      </c>
      <c r="AH349" s="143">
        <f t="shared" si="11"/>
        <v>31</v>
      </c>
    </row>
    <row r="350" spans="1:37" x14ac:dyDescent="0.4">
      <c r="B350" s="135" t="s">
        <v>844</v>
      </c>
      <c r="D350" s="136" t="s">
        <v>101</v>
      </c>
      <c r="R350" s="135">
        <f>90+40+52</f>
        <v>182</v>
      </c>
      <c r="S350" s="155" t="s">
        <v>975</v>
      </c>
      <c r="Y350" s="135">
        <f>7.91+10.64</f>
        <v>18.55</v>
      </c>
      <c r="AH350" s="143">
        <f t="shared" si="11"/>
        <v>200.55</v>
      </c>
    </row>
    <row r="351" spans="1:37" x14ac:dyDescent="0.4">
      <c r="B351" s="135" t="s">
        <v>845</v>
      </c>
      <c r="D351" s="136" t="s">
        <v>102</v>
      </c>
      <c r="AH351" s="143">
        <f t="shared" si="11"/>
        <v>0</v>
      </c>
    </row>
    <row r="352" spans="1:37" x14ac:dyDescent="0.4">
      <c r="B352" s="135" t="s">
        <v>846</v>
      </c>
      <c r="D352" s="136" t="s">
        <v>103</v>
      </c>
      <c r="AH352" s="143">
        <f t="shared" si="11"/>
        <v>0</v>
      </c>
    </row>
    <row r="353" spans="2:34" x14ac:dyDescent="0.4">
      <c r="B353" s="135" t="s">
        <v>847</v>
      </c>
      <c r="D353" s="136" t="s">
        <v>104</v>
      </c>
      <c r="Y353" s="135">
        <v>51</v>
      </c>
      <c r="AH353" s="143">
        <f t="shared" si="11"/>
        <v>51</v>
      </c>
    </row>
    <row r="354" spans="2:34" x14ac:dyDescent="0.4">
      <c r="B354" s="135" t="s">
        <v>848</v>
      </c>
      <c r="D354" s="136" t="s">
        <v>105</v>
      </c>
      <c r="Y354" s="135">
        <v>13.61</v>
      </c>
      <c r="AA354" s="143">
        <v>20</v>
      </c>
      <c r="AH354" s="143">
        <f t="shared" si="11"/>
        <v>33.61</v>
      </c>
    </row>
    <row r="355" spans="2:34" x14ac:dyDescent="0.4">
      <c r="B355" s="135" t="s">
        <v>849</v>
      </c>
      <c r="D355" s="185" t="s">
        <v>106</v>
      </c>
      <c r="F355" s="185"/>
      <c r="H355" s="185"/>
      <c r="I355" s="143">
        <v>14</v>
      </c>
      <c r="R355" s="135">
        <v>21.9</v>
      </c>
      <c r="AH355" s="143">
        <f t="shared" si="11"/>
        <v>35.9</v>
      </c>
    </row>
    <row r="356" spans="2:34" x14ac:dyDescent="0.4">
      <c r="B356" s="135" t="s">
        <v>850</v>
      </c>
      <c r="D356" s="136" t="s">
        <v>107</v>
      </c>
      <c r="E356" s="143">
        <v>4.7</v>
      </c>
      <c r="G356" s="143">
        <v>6</v>
      </c>
      <c r="I356" s="143">
        <v>12</v>
      </c>
      <c r="R356" s="135">
        <v>4.5</v>
      </c>
      <c r="AH356" s="143">
        <f t="shared" si="11"/>
        <v>27.2</v>
      </c>
    </row>
    <row r="357" spans="2:34" x14ac:dyDescent="0.4">
      <c r="B357" s="135" t="s">
        <v>844</v>
      </c>
      <c r="D357" s="136" t="s">
        <v>108</v>
      </c>
      <c r="E357" s="143">
        <v>5.5</v>
      </c>
      <c r="G357" s="143">
        <v>9.5</v>
      </c>
      <c r="I357" s="143">
        <v>11</v>
      </c>
      <c r="AH357" s="143">
        <f t="shared" si="11"/>
        <v>26</v>
      </c>
    </row>
    <row r="358" spans="2:34" x14ac:dyDescent="0.4">
      <c r="B358" s="135" t="s">
        <v>845</v>
      </c>
      <c r="D358" s="136" t="s">
        <v>109</v>
      </c>
      <c r="G358" s="143">
        <v>19.399999999999999</v>
      </c>
      <c r="AH358" s="143">
        <f t="shared" si="11"/>
        <v>19.399999999999999</v>
      </c>
    </row>
    <row r="359" spans="2:34" x14ac:dyDescent="0.4">
      <c r="B359" s="135" t="s">
        <v>846</v>
      </c>
      <c r="D359" s="185" t="s">
        <v>110</v>
      </c>
      <c r="F359" s="185"/>
      <c r="G359" s="143">
        <v>12</v>
      </c>
      <c r="H359" s="185"/>
      <c r="I359" s="143">
        <v>8</v>
      </c>
      <c r="R359" s="135">
        <v>17</v>
      </c>
      <c r="AH359" s="143">
        <f t="shared" si="11"/>
        <v>37</v>
      </c>
    </row>
    <row r="360" spans="2:34" x14ac:dyDescent="0.4">
      <c r="B360" s="135" t="s">
        <v>847</v>
      </c>
      <c r="D360" s="136" t="s">
        <v>111</v>
      </c>
      <c r="E360" s="143">
        <v>6.5</v>
      </c>
      <c r="G360" s="143">
        <v>12</v>
      </c>
      <c r="I360" s="143">
        <v>17.5</v>
      </c>
      <c r="R360" s="135">
        <v>8</v>
      </c>
      <c r="AH360" s="143">
        <f t="shared" si="11"/>
        <v>44</v>
      </c>
    </row>
    <row r="361" spans="2:34" x14ac:dyDescent="0.4">
      <c r="B361" s="135" t="s">
        <v>848</v>
      </c>
      <c r="D361" s="136" t="s">
        <v>112</v>
      </c>
      <c r="AF361" s="143">
        <v>50</v>
      </c>
      <c r="AG361" s="165" t="s">
        <v>1048</v>
      </c>
      <c r="AH361" s="143">
        <f t="shared" si="11"/>
        <v>50</v>
      </c>
    </row>
    <row r="362" spans="2:34" x14ac:dyDescent="0.4">
      <c r="B362" s="135" t="s">
        <v>849</v>
      </c>
      <c r="D362" s="136" t="s">
        <v>113</v>
      </c>
      <c r="G362" s="143">
        <v>30</v>
      </c>
      <c r="I362" s="143">
        <v>21.8</v>
      </c>
      <c r="AH362" s="143">
        <f t="shared" si="11"/>
        <v>51.8</v>
      </c>
    </row>
    <row r="363" spans="2:34" x14ac:dyDescent="0.4">
      <c r="B363" s="135" t="s">
        <v>850</v>
      </c>
      <c r="D363" s="136" t="s">
        <v>114</v>
      </c>
      <c r="E363" s="143">
        <v>5.7</v>
      </c>
      <c r="G363" s="143">
        <v>12</v>
      </c>
      <c r="I363" s="143">
        <v>21.9</v>
      </c>
      <c r="AH363" s="143">
        <f t="shared" si="11"/>
        <v>39.599999999999994</v>
      </c>
    </row>
    <row r="364" spans="2:34" x14ac:dyDescent="0.4">
      <c r="B364" s="135" t="s">
        <v>844</v>
      </c>
      <c r="D364" s="136" t="s">
        <v>115</v>
      </c>
      <c r="E364" s="143">
        <v>5</v>
      </c>
      <c r="G364" s="143">
        <v>4.5</v>
      </c>
      <c r="I364" s="143">
        <v>8</v>
      </c>
      <c r="AH364" s="143">
        <f t="shared" si="11"/>
        <v>17.5</v>
      </c>
    </row>
    <row r="365" spans="2:34" x14ac:dyDescent="0.4">
      <c r="B365" s="135" t="s">
        <v>845</v>
      </c>
      <c r="D365" s="186" t="s">
        <v>291</v>
      </c>
      <c r="F365" s="186"/>
      <c r="G365" s="143">
        <v>7.5</v>
      </c>
      <c r="H365" s="186"/>
      <c r="I365" s="143">
        <v>15.8</v>
      </c>
      <c r="AH365" s="143">
        <f t="shared" si="11"/>
        <v>23.3</v>
      </c>
    </row>
    <row r="366" spans="2:34" x14ac:dyDescent="0.4">
      <c r="B366" s="135" t="s">
        <v>846</v>
      </c>
      <c r="D366" s="136" t="s">
        <v>117</v>
      </c>
      <c r="E366" s="143">
        <v>7.5</v>
      </c>
      <c r="G366" s="143">
        <v>8.5</v>
      </c>
      <c r="I366" s="143">
        <v>23.9</v>
      </c>
      <c r="R366" s="135">
        <v>5.5</v>
      </c>
      <c r="AH366" s="143">
        <f t="shared" si="11"/>
        <v>45.4</v>
      </c>
    </row>
    <row r="367" spans="2:34" x14ac:dyDescent="0.4">
      <c r="B367" s="135" t="s">
        <v>847</v>
      </c>
      <c r="D367" s="136" t="s">
        <v>118</v>
      </c>
      <c r="E367" s="143">
        <v>14.2</v>
      </c>
      <c r="G367" s="143">
        <v>13</v>
      </c>
      <c r="I367" s="143">
        <v>38</v>
      </c>
      <c r="Q367" s="155" t="s">
        <v>950</v>
      </c>
      <c r="AH367" s="143">
        <f t="shared" si="11"/>
        <v>65.2</v>
      </c>
    </row>
    <row r="368" spans="2:34" x14ac:dyDescent="0.4">
      <c r="B368" s="135" t="s">
        <v>848</v>
      </c>
      <c r="D368" s="185" t="s">
        <v>119</v>
      </c>
      <c r="F368" s="185"/>
      <c r="G368" s="143">
        <v>13</v>
      </c>
      <c r="H368" s="185"/>
      <c r="I368" s="143">
        <v>9.5</v>
      </c>
      <c r="R368" s="135">
        <v>20.5</v>
      </c>
      <c r="AF368" s="143">
        <v>12.6</v>
      </c>
      <c r="AH368" s="143">
        <f t="shared" si="11"/>
        <v>55.6</v>
      </c>
    </row>
    <row r="369" spans="1:37" x14ac:dyDescent="0.4">
      <c r="B369" s="135" t="s">
        <v>849</v>
      </c>
      <c r="D369" s="136" t="s">
        <v>120</v>
      </c>
      <c r="G369" s="143">
        <v>40</v>
      </c>
      <c r="I369" s="143">
        <v>14.5</v>
      </c>
      <c r="Q369" s="155" t="s">
        <v>951</v>
      </c>
      <c r="AH369" s="143">
        <f t="shared" si="11"/>
        <v>54.5</v>
      </c>
    </row>
    <row r="370" spans="1:37" x14ac:dyDescent="0.4">
      <c r="B370" s="135" t="s">
        <v>850</v>
      </c>
      <c r="D370" s="136" t="s">
        <v>121</v>
      </c>
      <c r="E370" s="143">
        <v>5.7</v>
      </c>
      <c r="G370" s="143">
        <v>15</v>
      </c>
      <c r="I370" s="143">
        <v>10</v>
      </c>
      <c r="AH370" s="143">
        <f t="shared" si="11"/>
        <v>30.7</v>
      </c>
    </row>
    <row r="371" spans="1:37" x14ac:dyDescent="0.4">
      <c r="B371" s="135" t="s">
        <v>844</v>
      </c>
      <c r="D371" s="136" t="s">
        <v>122</v>
      </c>
      <c r="E371" s="143">
        <v>11.2</v>
      </c>
      <c r="G371" s="143">
        <v>11.2</v>
      </c>
      <c r="I371" s="143">
        <v>10</v>
      </c>
      <c r="R371" s="135">
        <v>7.5</v>
      </c>
      <c r="AH371" s="143">
        <f t="shared" si="11"/>
        <v>39.9</v>
      </c>
    </row>
    <row r="372" spans="1:37" x14ac:dyDescent="0.4">
      <c r="B372" s="135" t="s">
        <v>845</v>
      </c>
      <c r="D372" s="136" t="s">
        <v>123</v>
      </c>
      <c r="E372" s="143">
        <v>5.7</v>
      </c>
      <c r="G372" s="143">
        <v>43.8</v>
      </c>
      <c r="R372" s="135">
        <v>22</v>
      </c>
      <c r="AH372" s="143">
        <f t="shared" si="11"/>
        <v>71.5</v>
      </c>
    </row>
    <row r="373" spans="1:37" x14ac:dyDescent="0.4">
      <c r="B373" s="135" t="s">
        <v>846</v>
      </c>
      <c r="D373" s="185" t="s">
        <v>124</v>
      </c>
      <c r="E373" s="143">
        <v>7</v>
      </c>
      <c r="F373" s="185"/>
      <c r="G373" s="143">
        <v>8</v>
      </c>
      <c r="H373" s="185"/>
      <c r="I373" s="143">
        <v>8</v>
      </c>
      <c r="R373" s="135">
        <f>30+3</f>
        <v>33</v>
      </c>
      <c r="AA373" s="143">
        <v>10</v>
      </c>
      <c r="AH373" s="143">
        <f t="shared" si="11"/>
        <v>66</v>
      </c>
    </row>
    <row r="374" spans="1:37" x14ac:dyDescent="0.4">
      <c r="B374" s="135" t="s">
        <v>847</v>
      </c>
      <c r="D374" s="136" t="s">
        <v>125</v>
      </c>
      <c r="E374" s="143">
        <v>6.2</v>
      </c>
      <c r="G374" s="143">
        <v>16</v>
      </c>
      <c r="I374" s="143">
        <v>8</v>
      </c>
      <c r="R374" s="135">
        <v>10.5</v>
      </c>
      <c r="AH374" s="143">
        <f t="shared" si="11"/>
        <v>40.700000000000003</v>
      </c>
    </row>
    <row r="375" spans="1:37" x14ac:dyDescent="0.4">
      <c r="B375" s="135" t="s">
        <v>848</v>
      </c>
      <c r="D375" s="136" t="s">
        <v>126</v>
      </c>
      <c r="G375" s="143">
        <v>16</v>
      </c>
      <c r="AH375" s="143">
        <f t="shared" si="11"/>
        <v>16</v>
      </c>
    </row>
    <row r="376" spans="1:37" x14ac:dyDescent="0.4">
      <c r="B376" s="135" t="s">
        <v>849</v>
      </c>
      <c r="D376" s="136" t="s">
        <v>127</v>
      </c>
      <c r="G376" s="143">
        <v>11.5</v>
      </c>
      <c r="R376" s="135">
        <v>12</v>
      </c>
      <c r="AH376" s="143">
        <f t="shared" si="11"/>
        <v>23.5</v>
      </c>
      <c r="AK376" s="135">
        <v>500</v>
      </c>
    </row>
    <row r="377" spans="1:37" x14ac:dyDescent="0.4">
      <c r="B377" s="135" t="s">
        <v>850</v>
      </c>
      <c r="D377" s="136" t="s">
        <v>128</v>
      </c>
      <c r="E377" s="143">
        <v>5</v>
      </c>
      <c r="G377" s="143">
        <v>10.5</v>
      </c>
      <c r="I377" s="143">
        <v>9.5</v>
      </c>
      <c r="R377" s="135">
        <v>40</v>
      </c>
      <c r="AA377" s="143">
        <v>10</v>
      </c>
      <c r="AH377" s="143">
        <f t="shared" si="11"/>
        <v>75</v>
      </c>
    </row>
    <row r="378" spans="1:37" x14ac:dyDescent="0.4">
      <c r="B378" s="135" t="s">
        <v>844</v>
      </c>
      <c r="D378" s="187" t="s">
        <v>312</v>
      </c>
      <c r="F378" s="187"/>
      <c r="H378" s="187"/>
      <c r="I378" s="143">
        <v>9.5</v>
      </c>
      <c r="R378" s="135">
        <f>4+20</f>
        <v>24</v>
      </c>
      <c r="AH378" s="143">
        <f t="shared" si="11"/>
        <v>33.5</v>
      </c>
    </row>
    <row r="379" spans="1:37" s="169" customFormat="1" x14ac:dyDescent="0.4">
      <c r="A379" s="169" t="s">
        <v>872</v>
      </c>
      <c r="F379" s="170"/>
      <c r="H379" s="170"/>
      <c r="J379" s="170"/>
      <c r="L379" s="170"/>
      <c r="N379" s="163"/>
      <c r="O379" s="163"/>
      <c r="Q379" s="170"/>
      <c r="S379" s="170"/>
      <c r="U379" s="170"/>
      <c r="W379" s="170"/>
      <c r="X379" s="163"/>
      <c r="Z379" s="170"/>
      <c r="AC379" s="170"/>
      <c r="AE379" s="170"/>
      <c r="AG379" s="170"/>
      <c r="AH379" s="171">
        <f>SUM(AH348:AH378)</f>
        <v>1305.3599999999999</v>
      </c>
    </row>
    <row r="380" spans="1:37" x14ac:dyDescent="0.4">
      <c r="D380" s="187"/>
      <c r="F380" s="187"/>
      <c r="H380" s="187"/>
    </row>
    <row r="381" spans="1:37" s="161" customFormat="1" x14ac:dyDescent="0.4">
      <c r="A381" s="161" t="s">
        <v>878</v>
      </c>
      <c r="F381" s="162"/>
      <c r="H381" s="162"/>
      <c r="J381" s="162"/>
      <c r="L381" s="162"/>
      <c r="N381" s="163"/>
      <c r="O381" s="163"/>
      <c r="Q381" s="162"/>
      <c r="S381" s="162"/>
      <c r="U381" s="162"/>
      <c r="W381" s="162"/>
      <c r="X381" s="163"/>
      <c r="Z381" s="162"/>
      <c r="AC381" s="162"/>
      <c r="AE381" s="162"/>
      <c r="AG381" s="162"/>
      <c r="AH381" s="143"/>
    </row>
    <row r="382" spans="1:37" x14ac:dyDescent="0.4">
      <c r="B382" s="135" t="s">
        <v>845</v>
      </c>
      <c r="D382" s="136" t="s">
        <v>292</v>
      </c>
      <c r="E382" s="143">
        <v>4.7</v>
      </c>
      <c r="G382" s="143">
        <v>7.5</v>
      </c>
      <c r="I382" s="143">
        <v>9</v>
      </c>
      <c r="R382" s="135">
        <v>10</v>
      </c>
      <c r="AA382" s="143">
        <v>30</v>
      </c>
      <c r="AH382" s="143">
        <f t="shared" ref="AH382:AH411" si="12">SUM(E382,G382,I382,K382,M382,R382,T382,V382,Y382,X382,AA382,AB382,AD382,AF382)</f>
        <v>61.2</v>
      </c>
    </row>
    <row r="383" spans="1:37" x14ac:dyDescent="0.4">
      <c r="B383" s="135" t="s">
        <v>846</v>
      </c>
      <c r="D383" s="136" t="s">
        <v>293</v>
      </c>
      <c r="E383" s="143">
        <v>5.2</v>
      </c>
      <c r="G383" s="143">
        <v>9.5</v>
      </c>
      <c r="I383" s="143">
        <v>11</v>
      </c>
      <c r="T383" s="143">
        <v>7.3</v>
      </c>
      <c r="AH383" s="143">
        <f t="shared" si="12"/>
        <v>33</v>
      </c>
    </row>
    <row r="384" spans="1:37" x14ac:dyDescent="0.4">
      <c r="B384" s="135" t="s">
        <v>847</v>
      </c>
      <c r="D384" s="136" t="s">
        <v>294</v>
      </c>
      <c r="E384" s="143">
        <v>5.2</v>
      </c>
      <c r="G384" s="143">
        <v>11</v>
      </c>
      <c r="R384" s="135">
        <v>10</v>
      </c>
      <c r="AH384" s="143">
        <f t="shared" si="12"/>
        <v>26.2</v>
      </c>
    </row>
    <row r="385" spans="2:38" x14ac:dyDescent="0.4">
      <c r="B385" s="135" t="s">
        <v>848</v>
      </c>
      <c r="D385" s="185" t="s">
        <v>295</v>
      </c>
      <c r="E385" s="143">
        <v>6.2</v>
      </c>
      <c r="F385" s="185"/>
      <c r="H385" s="185"/>
      <c r="AH385" s="143">
        <f t="shared" si="12"/>
        <v>6.2</v>
      </c>
    </row>
    <row r="386" spans="2:38" x14ac:dyDescent="0.4">
      <c r="B386" s="135" t="s">
        <v>849</v>
      </c>
      <c r="D386" s="136" t="s">
        <v>296</v>
      </c>
      <c r="G386" s="143">
        <v>13</v>
      </c>
      <c r="I386" s="143">
        <v>8</v>
      </c>
      <c r="R386" s="135">
        <v>34</v>
      </c>
      <c r="AF386" s="143">
        <f>23.9+39.8</f>
        <v>63.699999999999996</v>
      </c>
      <c r="AG386" s="165" t="s">
        <v>1049</v>
      </c>
      <c r="AH386" s="143">
        <f t="shared" si="12"/>
        <v>118.69999999999999</v>
      </c>
      <c r="AK386" s="135">
        <v>1000</v>
      </c>
      <c r="AL386" s="143">
        <v>360.57</v>
      </c>
    </row>
    <row r="387" spans="2:38" x14ac:dyDescent="0.4">
      <c r="B387" s="135" t="s">
        <v>850</v>
      </c>
      <c r="D387" s="136" t="s">
        <v>297</v>
      </c>
      <c r="E387" s="143">
        <v>5.2</v>
      </c>
      <c r="G387" s="143">
        <v>19.5</v>
      </c>
      <c r="I387" s="143">
        <v>11</v>
      </c>
      <c r="AF387" s="143">
        <v>44.9</v>
      </c>
      <c r="AG387" s="165" t="s">
        <v>1033</v>
      </c>
      <c r="AH387" s="143">
        <f t="shared" si="12"/>
        <v>80.599999999999994</v>
      </c>
    </row>
    <row r="388" spans="2:38" x14ac:dyDescent="0.4">
      <c r="B388" s="135" t="s">
        <v>844</v>
      </c>
      <c r="D388" s="136" t="s">
        <v>298</v>
      </c>
      <c r="E388" s="143">
        <v>6.5</v>
      </c>
      <c r="G388" s="143">
        <v>17</v>
      </c>
      <c r="I388" s="143">
        <v>10</v>
      </c>
      <c r="AF388" s="143">
        <v>11.2</v>
      </c>
      <c r="AG388" s="165" t="s">
        <v>1050</v>
      </c>
      <c r="AH388" s="143">
        <f t="shared" si="12"/>
        <v>44.7</v>
      </c>
    </row>
    <row r="389" spans="2:38" x14ac:dyDescent="0.4">
      <c r="B389" s="135" t="s">
        <v>845</v>
      </c>
      <c r="D389" s="185" t="s">
        <v>299</v>
      </c>
      <c r="E389" s="143">
        <v>5.2</v>
      </c>
      <c r="F389" s="185"/>
      <c r="G389" s="143">
        <v>12.5</v>
      </c>
      <c r="H389" s="185"/>
      <c r="I389" s="143">
        <v>7</v>
      </c>
      <c r="AH389" s="143">
        <f t="shared" si="12"/>
        <v>24.7</v>
      </c>
    </row>
    <row r="390" spans="2:38" x14ac:dyDescent="0.4">
      <c r="B390" s="135" t="s">
        <v>846</v>
      </c>
      <c r="D390" s="136" t="s">
        <v>300</v>
      </c>
      <c r="E390" s="143">
        <v>6.2</v>
      </c>
      <c r="G390" s="143">
        <v>7.5</v>
      </c>
      <c r="I390" s="143">
        <v>8</v>
      </c>
      <c r="R390" s="135">
        <v>4.5</v>
      </c>
      <c r="AH390" s="143">
        <f t="shared" si="12"/>
        <v>26.2</v>
      </c>
    </row>
    <row r="391" spans="2:38" x14ac:dyDescent="0.4">
      <c r="B391" s="135" t="s">
        <v>847</v>
      </c>
      <c r="D391" s="136" t="s">
        <v>301</v>
      </c>
      <c r="E391" s="143">
        <v>5.2</v>
      </c>
      <c r="G391" s="143">
        <f>8.5+10.5+8.5</f>
        <v>27.5</v>
      </c>
      <c r="I391" s="143">
        <v>11</v>
      </c>
      <c r="AH391" s="143">
        <f t="shared" si="12"/>
        <v>43.7</v>
      </c>
    </row>
    <row r="392" spans="2:38" x14ac:dyDescent="0.4">
      <c r="B392" s="135" t="s">
        <v>848</v>
      </c>
      <c r="D392" s="136" t="s">
        <v>302</v>
      </c>
      <c r="E392" s="143">
        <v>3.2</v>
      </c>
      <c r="AF392" s="143">
        <f>22.19+15.9+22.5</f>
        <v>60.59</v>
      </c>
      <c r="AG392" s="165" t="s">
        <v>1051</v>
      </c>
      <c r="AH392" s="143">
        <f t="shared" si="12"/>
        <v>63.790000000000006</v>
      </c>
    </row>
    <row r="393" spans="2:38" x14ac:dyDescent="0.4">
      <c r="B393" s="135" t="s">
        <v>849</v>
      </c>
      <c r="D393" s="185" t="s">
        <v>303</v>
      </c>
      <c r="F393" s="185"/>
      <c r="G393" s="143">
        <v>12.5</v>
      </c>
      <c r="H393" s="185"/>
      <c r="I393" s="143">
        <v>8</v>
      </c>
      <c r="AA393" s="143">
        <v>10</v>
      </c>
      <c r="AH393" s="143">
        <f t="shared" si="12"/>
        <v>30.5</v>
      </c>
    </row>
    <row r="394" spans="2:38" x14ac:dyDescent="0.4">
      <c r="B394" s="135" t="s">
        <v>850</v>
      </c>
      <c r="D394" s="136" t="s">
        <v>304</v>
      </c>
      <c r="E394" s="143">
        <v>6.2</v>
      </c>
      <c r="G394" s="143">
        <v>7.5</v>
      </c>
      <c r="I394" s="143">
        <f>9+6.5</f>
        <v>15.5</v>
      </c>
      <c r="AH394" s="143">
        <f t="shared" si="12"/>
        <v>29.2</v>
      </c>
    </row>
    <row r="395" spans="2:38" x14ac:dyDescent="0.4">
      <c r="B395" s="135" t="s">
        <v>844</v>
      </c>
      <c r="D395" s="136" t="s">
        <v>305</v>
      </c>
      <c r="G395" s="143">
        <v>11</v>
      </c>
      <c r="I395" s="143">
        <v>12</v>
      </c>
      <c r="AH395" s="143">
        <f t="shared" si="12"/>
        <v>23</v>
      </c>
    </row>
    <row r="396" spans="2:38" x14ac:dyDescent="0.4">
      <c r="B396" s="135" t="s">
        <v>845</v>
      </c>
      <c r="D396" s="136" t="s">
        <v>306</v>
      </c>
      <c r="E396" s="143">
        <v>5.7</v>
      </c>
      <c r="G396" s="143">
        <v>7.5</v>
      </c>
      <c r="I396" s="143">
        <v>9.5</v>
      </c>
      <c r="AA396" s="143">
        <v>10</v>
      </c>
      <c r="AH396" s="143">
        <f t="shared" si="12"/>
        <v>32.700000000000003</v>
      </c>
    </row>
    <row r="397" spans="2:38" x14ac:dyDescent="0.4">
      <c r="B397" s="135" t="s">
        <v>846</v>
      </c>
      <c r="D397" s="136" t="s">
        <v>307</v>
      </c>
      <c r="G397" s="143">
        <v>6</v>
      </c>
      <c r="I397" s="143">
        <v>10</v>
      </c>
      <c r="AH397" s="143">
        <f t="shared" si="12"/>
        <v>16</v>
      </c>
    </row>
    <row r="398" spans="2:38" x14ac:dyDescent="0.4">
      <c r="B398" s="135" t="s">
        <v>858</v>
      </c>
      <c r="D398" s="136" t="s">
        <v>308</v>
      </c>
      <c r="I398" s="143">
        <v>25</v>
      </c>
      <c r="R398" s="135">
        <v>17</v>
      </c>
      <c r="AF398" s="143">
        <v>27</v>
      </c>
      <c r="AG398" s="165" t="s">
        <v>1052</v>
      </c>
      <c r="AH398" s="143">
        <f t="shared" si="12"/>
        <v>69</v>
      </c>
      <c r="AL398" s="143">
        <v>196.39</v>
      </c>
    </row>
    <row r="399" spans="2:38" x14ac:dyDescent="0.4">
      <c r="B399" s="135" t="s">
        <v>848</v>
      </c>
      <c r="D399" s="185" t="s">
        <v>309</v>
      </c>
      <c r="F399" s="185"/>
      <c r="G399" s="143">
        <v>13</v>
      </c>
      <c r="H399" s="185"/>
      <c r="I399" s="143">
        <v>7</v>
      </c>
      <c r="AH399" s="143">
        <f t="shared" si="12"/>
        <v>20</v>
      </c>
      <c r="AL399" s="143">
        <v>668.45</v>
      </c>
    </row>
    <row r="400" spans="2:38" x14ac:dyDescent="0.4">
      <c r="B400" s="135" t="s">
        <v>849</v>
      </c>
      <c r="D400" s="136" t="s">
        <v>310</v>
      </c>
      <c r="I400" s="143">
        <v>11</v>
      </c>
      <c r="R400" s="135">
        <v>4</v>
      </c>
      <c r="AH400" s="143">
        <f t="shared" si="12"/>
        <v>15</v>
      </c>
    </row>
    <row r="401" spans="1:39" x14ac:dyDescent="0.4">
      <c r="B401" s="135" t="s">
        <v>850</v>
      </c>
      <c r="D401" s="136" t="s">
        <v>311</v>
      </c>
      <c r="E401" s="143">
        <v>4.7</v>
      </c>
      <c r="G401" s="143">
        <v>8.5</v>
      </c>
      <c r="I401" s="143">
        <v>14</v>
      </c>
      <c r="AA401" s="143">
        <v>20</v>
      </c>
      <c r="AH401" s="143">
        <f t="shared" si="12"/>
        <v>47.2</v>
      </c>
    </row>
    <row r="402" spans="1:39" x14ac:dyDescent="0.4">
      <c r="B402" s="135" t="s">
        <v>844</v>
      </c>
      <c r="D402" s="185" t="s">
        <v>313</v>
      </c>
      <c r="F402" s="185"/>
      <c r="G402" s="143">
        <v>10.5</v>
      </c>
      <c r="H402" s="185"/>
      <c r="I402" s="143">
        <v>10</v>
      </c>
      <c r="AF402" s="143">
        <f>12.6+38</f>
        <v>50.6</v>
      </c>
      <c r="AG402" s="165" t="s">
        <v>1053</v>
      </c>
      <c r="AH402" s="143">
        <f t="shared" si="12"/>
        <v>71.099999999999994</v>
      </c>
    </row>
    <row r="403" spans="1:39" x14ac:dyDescent="0.4">
      <c r="B403" s="135" t="s">
        <v>845</v>
      </c>
      <c r="D403" s="136" t="s">
        <v>314</v>
      </c>
      <c r="G403" s="143">
        <v>7</v>
      </c>
      <c r="I403" s="143">
        <v>11</v>
      </c>
      <c r="R403" s="135">
        <f>10+3.8</f>
        <v>13.8</v>
      </c>
      <c r="AA403" s="143">
        <v>10</v>
      </c>
      <c r="AF403" s="143">
        <v>300</v>
      </c>
      <c r="AG403" s="165" t="s">
        <v>1054</v>
      </c>
      <c r="AH403" s="143">
        <f t="shared" si="12"/>
        <v>341.8</v>
      </c>
      <c r="AM403" s="135">
        <f>655+5200+1100+200</f>
        <v>7155</v>
      </c>
    </row>
    <row r="404" spans="1:39" x14ac:dyDescent="0.4">
      <c r="B404" s="135" t="s">
        <v>846</v>
      </c>
      <c r="D404" s="136" t="s">
        <v>315</v>
      </c>
      <c r="E404" s="143">
        <v>8</v>
      </c>
      <c r="G404" s="143">
        <v>7</v>
      </c>
      <c r="I404" s="143">
        <v>7.5</v>
      </c>
      <c r="AH404" s="143">
        <f t="shared" si="12"/>
        <v>22.5</v>
      </c>
    </row>
    <row r="405" spans="1:39" x14ac:dyDescent="0.4">
      <c r="B405" s="135" t="s">
        <v>847</v>
      </c>
      <c r="D405" s="136" t="s">
        <v>316</v>
      </c>
      <c r="E405" s="143">
        <v>5</v>
      </c>
      <c r="G405" s="143">
        <v>9.5</v>
      </c>
      <c r="I405" s="143">
        <v>9.5</v>
      </c>
      <c r="AH405" s="143">
        <f t="shared" si="12"/>
        <v>24</v>
      </c>
    </row>
    <row r="406" spans="1:39" x14ac:dyDescent="0.4">
      <c r="B406" s="135" t="s">
        <v>848</v>
      </c>
      <c r="D406" s="186" t="s">
        <v>317</v>
      </c>
      <c r="F406" s="186"/>
      <c r="G406" s="143">
        <v>10</v>
      </c>
      <c r="H406" s="186"/>
      <c r="AF406" s="143">
        <v>12</v>
      </c>
      <c r="AG406" s="165" t="s">
        <v>1055</v>
      </c>
      <c r="AH406" s="143">
        <f t="shared" si="12"/>
        <v>22</v>
      </c>
    </row>
    <row r="407" spans="1:39" x14ac:dyDescent="0.4">
      <c r="B407" s="135" t="s">
        <v>849</v>
      </c>
      <c r="D407" s="136" t="s">
        <v>318</v>
      </c>
      <c r="I407" s="143">
        <v>11</v>
      </c>
      <c r="AA407" s="143">
        <v>10</v>
      </c>
      <c r="AH407" s="143">
        <f t="shared" si="12"/>
        <v>21</v>
      </c>
    </row>
    <row r="408" spans="1:39" x14ac:dyDescent="0.4">
      <c r="B408" s="135" t="s">
        <v>850</v>
      </c>
      <c r="D408" s="136" t="s">
        <v>319</v>
      </c>
      <c r="G408" s="143">
        <v>7</v>
      </c>
      <c r="I408" s="143">
        <v>11</v>
      </c>
      <c r="R408" s="135">
        <v>11</v>
      </c>
      <c r="S408" s="155" t="s">
        <v>960</v>
      </c>
      <c r="AH408" s="143">
        <f t="shared" si="12"/>
        <v>29</v>
      </c>
    </row>
    <row r="409" spans="1:39" x14ac:dyDescent="0.4">
      <c r="B409" s="135" t="s">
        <v>844</v>
      </c>
      <c r="D409" s="185" t="s">
        <v>320</v>
      </c>
      <c r="E409" s="143">
        <v>7.5</v>
      </c>
      <c r="F409" s="185"/>
      <c r="G409" s="143">
        <v>11</v>
      </c>
      <c r="H409" s="185"/>
      <c r="I409" s="143">
        <v>12</v>
      </c>
      <c r="R409" s="135">
        <v>9.5</v>
      </c>
      <c r="AH409" s="143">
        <f t="shared" si="12"/>
        <v>40</v>
      </c>
    </row>
    <row r="410" spans="1:39" x14ac:dyDescent="0.4">
      <c r="B410" s="135" t="s">
        <v>845</v>
      </c>
      <c r="D410" s="136" t="s">
        <v>321</v>
      </c>
      <c r="E410" s="143">
        <v>8.6999999999999993</v>
      </c>
      <c r="G410" s="143">
        <v>10.5</v>
      </c>
      <c r="I410" s="143">
        <v>8</v>
      </c>
      <c r="AF410" s="143">
        <v>10</v>
      </c>
      <c r="AG410" s="165" t="s">
        <v>1045</v>
      </c>
      <c r="AH410" s="143">
        <f t="shared" si="12"/>
        <v>37.200000000000003</v>
      </c>
    </row>
    <row r="411" spans="1:39" x14ac:dyDescent="0.4">
      <c r="B411" s="135" t="s">
        <v>846</v>
      </c>
      <c r="D411" s="136" t="s">
        <v>322</v>
      </c>
      <c r="E411" s="143">
        <v>5</v>
      </c>
      <c r="G411" s="143">
        <v>11.5</v>
      </c>
      <c r="I411" s="143">
        <v>9</v>
      </c>
      <c r="AF411" s="143">
        <v>17</v>
      </c>
      <c r="AG411" s="165" t="s">
        <v>1056</v>
      </c>
      <c r="AH411" s="143">
        <f t="shared" si="12"/>
        <v>42.5</v>
      </c>
    </row>
    <row r="412" spans="1:39" s="169" customFormat="1" x14ac:dyDescent="0.4">
      <c r="A412" s="169" t="s">
        <v>879</v>
      </c>
      <c r="F412" s="170"/>
      <c r="H412" s="170"/>
      <c r="J412" s="170"/>
      <c r="L412" s="170"/>
      <c r="N412" s="163"/>
      <c r="O412" s="163"/>
      <c r="Q412" s="170"/>
      <c r="S412" s="170"/>
      <c r="U412" s="170"/>
      <c r="W412" s="170"/>
      <c r="X412" s="163"/>
      <c r="Z412" s="170"/>
      <c r="AC412" s="170"/>
      <c r="AE412" s="170"/>
      <c r="AG412" s="170"/>
      <c r="AH412" s="171">
        <f>SUM(AH382:AH411)</f>
        <v>1462.69</v>
      </c>
    </row>
    <row r="414" spans="1:39" s="161" customFormat="1" x14ac:dyDescent="0.4">
      <c r="A414" s="161" t="s">
        <v>880</v>
      </c>
      <c r="F414" s="162"/>
      <c r="H414" s="162"/>
      <c r="J414" s="162"/>
      <c r="L414" s="162"/>
      <c r="N414" s="163"/>
      <c r="O414" s="163"/>
      <c r="Q414" s="162"/>
      <c r="S414" s="162"/>
      <c r="U414" s="162"/>
      <c r="W414" s="162"/>
      <c r="X414" s="163"/>
      <c r="Z414" s="162"/>
      <c r="AC414" s="162"/>
      <c r="AE414" s="162"/>
      <c r="AG414" s="162"/>
      <c r="AH414" s="143"/>
    </row>
    <row r="415" spans="1:39" x14ac:dyDescent="0.4">
      <c r="B415" s="135" t="s">
        <v>847</v>
      </c>
      <c r="D415" s="164" t="s">
        <v>323</v>
      </c>
      <c r="F415" s="164"/>
      <c r="H415" s="164"/>
      <c r="AA415" s="143">
        <v>20</v>
      </c>
      <c r="AH415" s="143">
        <f t="shared" ref="AH415:AH445" si="13">SUM(E415,G415,I415,K415,M415,R415,T415,V415,Y415,X415,AA415,AB415,AD415,AF415)</f>
        <v>20</v>
      </c>
    </row>
    <row r="416" spans="1:39" x14ac:dyDescent="0.4">
      <c r="B416" s="135" t="s">
        <v>848</v>
      </c>
      <c r="D416" s="164" t="s">
        <v>324</v>
      </c>
      <c r="F416" s="164"/>
      <c r="H416" s="164"/>
      <c r="I416" s="143">
        <v>3</v>
      </c>
      <c r="AH416" s="143">
        <f t="shared" si="13"/>
        <v>3</v>
      </c>
    </row>
    <row r="417" spans="2:39" x14ac:dyDescent="0.4">
      <c r="B417" s="135" t="s">
        <v>849</v>
      </c>
      <c r="D417" s="188" t="s">
        <v>325</v>
      </c>
      <c r="F417" s="188"/>
      <c r="G417" s="143">
        <v>15</v>
      </c>
      <c r="H417" s="188"/>
      <c r="I417" s="143">
        <v>8</v>
      </c>
      <c r="AH417" s="143">
        <f t="shared" si="13"/>
        <v>23</v>
      </c>
    </row>
    <row r="418" spans="2:39" x14ac:dyDescent="0.4">
      <c r="B418" s="135" t="s">
        <v>850</v>
      </c>
      <c r="D418" s="164" t="s">
        <v>326</v>
      </c>
      <c r="E418" s="143">
        <v>8</v>
      </c>
      <c r="F418" s="164"/>
      <c r="G418" s="143">
        <v>7.5</v>
      </c>
      <c r="H418" s="164"/>
      <c r="I418" s="143">
        <v>8.5</v>
      </c>
      <c r="AH418" s="143">
        <f t="shared" si="13"/>
        <v>24</v>
      </c>
    </row>
    <row r="419" spans="2:39" x14ac:dyDescent="0.4">
      <c r="B419" s="135" t="s">
        <v>844</v>
      </c>
      <c r="D419" s="188" t="s">
        <v>327</v>
      </c>
      <c r="E419" s="143">
        <v>6</v>
      </c>
      <c r="F419" s="188"/>
      <c r="G419" s="143">
        <v>9.5</v>
      </c>
      <c r="H419" s="188"/>
      <c r="I419" s="143">
        <v>11</v>
      </c>
      <c r="AH419" s="143">
        <f t="shared" si="13"/>
        <v>26.5</v>
      </c>
    </row>
    <row r="420" spans="2:39" x14ac:dyDescent="0.4">
      <c r="B420" s="135" t="s">
        <v>845</v>
      </c>
      <c r="D420" s="187" t="s">
        <v>328</v>
      </c>
      <c r="E420" s="143">
        <v>7.7</v>
      </c>
      <c r="F420" s="187"/>
      <c r="G420" s="143">
        <v>7</v>
      </c>
      <c r="H420" s="187"/>
      <c r="I420" s="143">
        <v>9</v>
      </c>
      <c r="R420" s="135">
        <v>20.100000000000001</v>
      </c>
      <c r="AH420" s="143">
        <f t="shared" si="13"/>
        <v>43.8</v>
      </c>
      <c r="AI420" s="144">
        <v>1500</v>
      </c>
    </row>
    <row r="421" spans="2:39" x14ac:dyDescent="0.4">
      <c r="B421" s="135" t="s">
        <v>846</v>
      </c>
      <c r="D421" s="164" t="s">
        <v>329</v>
      </c>
      <c r="E421" s="143">
        <v>4.2</v>
      </c>
      <c r="F421" s="164"/>
      <c r="G421" s="143">
        <v>17.600000000000001</v>
      </c>
      <c r="H421" s="164"/>
      <c r="AF421" s="143">
        <v>20</v>
      </c>
      <c r="AG421" s="165" t="s">
        <v>1057</v>
      </c>
      <c r="AH421" s="143">
        <f t="shared" si="13"/>
        <v>41.8</v>
      </c>
    </row>
    <row r="422" spans="2:39" x14ac:dyDescent="0.4">
      <c r="B422" s="135" t="s">
        <v>847</v>
      </c>
      <c r="D422" s="164" t="s">
        <v>330</v>
      </c>
      <c r="E422" s="143">
        <v>8</v>
      </c>
      <c r="F422" s="164"/>
      <c r="G422" s="143">
        <v>10.5</v>
      </c>
      <c r="H422" s="164"/>
      <c r="I422" s="143">
        <v>6</v>
      </c>
      <c r="T422" s="143">
        <v>12.2</v>
      </c>
      <c r="AH422" s="143">
        <f t="shared" si="13"/>
        <v>36.700000000000003</v>
      </c>
    </row>
    <row r="423" spans="2:39" x14ac:dyDescent="0.4">
      <c r="B423" s="135" t="s">
        <v>848</v>
      </c>
      <c r="D423" s="187" t="s">
        <v>331</v>
      </c>
      <c r="F423" s="187"/>
      <c r="G423" s="143">
        <v>10.5</v>
      </c>
      <c r="H423" s="187"/>
      <c r="I423" s="143">
        <v>21</v>
      </c>
      <c r="AH423" s="143">
        <f t="shared" si="13"/>
        <v>31.5</v>
      </c>
      <c r="AL423" s="143">
        <v>493.95</v>
      </c>
    </row>
    <row r="424" spans="2:39" x14ac:dyDescent="0.4">
      <c r="B424" s="135" t="s">
        <v>849</v>
      </c>
      <c r="D424" s="164" t="s">
        <v>332</v>
      </c>
      <c r="F424" s="164"/>
      <c r="G424" s="143">
        <v>10</v>
      </c>
      <c r="H424" s="164"/>
      <c r="I424" s="143">
        <v>13</v>
      </c>
      <c r="AA424" s="143">
        <v>10</v>
      </c>
      <c r="AF424" s="143">
        <v>29.9</v>
      </c>
      <c r="AG424" s="165" t="s">
        <v>1058</v>
      </c>
      <c r="AH424" s="143">
        <f t="shared" si="13"/>
        <v>62.9</v>
      </c>
    </row>
    <row r="425" spans="2:39" x14ac:dyDescent="0.4">
      <c r="B425" s="135" t="s">
        <v>850</v>
      </c>
      <c r="D425" s="164" t="s">
        <v>333</v>
      </c>
      <c r="E425" s="143">
        <v>4.2</v>
      </c>
      <c r="F425" s="164"/>
      <c r="G425" s="143">
        <v>8.5</v>
      </c>
      <c r="H425" s="164"/>
      <c r="I425" s="143">
        <v>8</v>
      </c>
      <c r="AH425" s="143">
        <f t="shared" si="13"/>
        <v>20.7</v>
      </c>
      <c r="AI425" s="144" t="s">
        <v>1192</v>
      </c>
    </row>
    <row r="426" spans="2:39" x14ac:dyDescent="0.4">
      <c r="B426" s="135" t="s">
        <v>844</v>
      </c>
      <c r="D426" s="164" t="s">
        <v>334</v>
      </c>
      <c r="E426" s="143">
        <v>4.2</v>
      </c>
      <c r="F426" s="164"/>
      <c r="G426" s="143">
        <v>8</v>
      </c>
      <c r="H426" s="164"/>
      <c r="I426" s="143">
        <v>7</v>
      </c>
      <c r="AH426" s="143">
        <f t="shared" si="13"/>
        <v>19.2</v>
      </c>
      <c r="AL426" s="143">
        <v>384.67</v>
      </c>
    </row>
    <row r="427" spans="2:39" x14ac:dyDescent="0.4">
      <c r="B427" s="135" t="s">
        <v>845</v>
      </c>
      <c r="D427" s="187" t="s">
        <v>335</v>
      </c>
      <c r="E427" s="143">
        <v>4.7</v>
      </c>
      <c r="F427" s="187"/>
      <c r="G427" s="143">
        <v>7.5</v>
      </c>
      <c r="H427" s="187"/>
      <c r="I427" s="143">
        <v>10</v>
      </c>
      <c r="AA427" s="143">
        <v>10</v>
      </c>
      <c r="AH427" s="143">
        <f t="shared" si="13"/>
        <v>32.200000000000003</v>
      </c>
    </row>
    <row r="428" spans="2:39" x14ac:dyDescent="0.4">
      <c r="B428" s="135" t="s">
        <v>846</v>
      </c>
      <c r="D428" s="164" t="s">
        <v>336</v>
      </c>
      <c r="E428" s="143">
        <v>5.2</v>
      </c>
      <c r="F428" s="164"/>
      <c r="G428" s="143">
        <v>14</v>
      </c>
      <c r="H428" s="164"/>
      <c r="I428" s="143">
        <v>11</v>
      </c>
      <c r="AH428" s="143">
        <f t="shared" si="13"/>
        <v>30.2</v>
      </c>
    </row>
    <row r="429" spans="2:39" x14ac:dyDescent="0.4">
      <c r="B429" s="135" t="s">
        <v>847</v>
      </c>
      <c r="D429" s="164" t="s">
        <v>337</v>
      </c>
      <c r="E429" s="143">
        <v>10.5</v>
      </c>
      <c r="F429" s="164"/>
      <c r="H429" s="164"/>
      <c r="I429" s="143">
        <v>15</v>
      </c>
      <c r="AF429" s="143">
        <v>209</v>
      </c>
      <c r="AG429" s="165" t="s">
        <v>1059</v>
      </c>
      <c r="AH429" s="143">
        <f t="shared" si="13"/>
        <v>234.5</v>
      </c>
    </row>
    <row r="430" spans="2:39" x14ac:dyDescent="0.4">
      <c r="B430" s="135" t="s">
        <v>848</v>
      </c>
      <c r="D430" s="164" t="s">
        <v>338</v>
      </c>
      <c r="F430" s="164"/>
      <c r="G430" s="143">
        <v>14</v>
      </c>
      <c r="H430" s="164"/>
      <c r="I430" s="143">
        <v>21</v>
      </c>
      <c r="AF430" s="143">
        <v>20</v>
      </c>
      <c r="AG430" s="165" t="s">
        <v>1057</v>
      </c>
      <c r="AH430" s="143">
        <f t="shared" si="13"/>
        <v>55</v>
      </c>
    </row>
    <row r="431" spans="2:39" x14ac:dyDescent="0.4">
      <c r="B431" s="135" t="s">
        <v>849</v>
      </c>
      <c r="D431" s="164" t="s">
        <v>339</v>
      </c>
      <c r="F431" s="164"/>
      <c r="G431" s="143">
        <v>12</v>
      </c>
      <c r="H431" s="164"/>
      <c r="AA431" s="143">
        <v>10</v>
      </c>
      <c r="AH431" s="143">
        <f t="shared" si="13"/>
        <v>22</v>
      </c>
      <c r="AL431" s="143">
        <v>196.39</v>
      </c>
    </row>
    <row r="432" spans="2:39" x14ac:dyDescent="0.4">
      <c r="B432" s="135" t="s">
        <v>850</v>
      </c>
      <c r="D432" s="187" t="s">
        <v>340</v>
      </c>
      <c r="E432" s="143">
        <v>3.2</v>
      </c>
      <c r="F432" s="187"/>
      <c r="H432" s="187"/>
      <c r="I432" s="143">
        <v>12.5</v>
      </c>
      <c r="R432" s="135">
        <f>2.5+2.5</f>
        <v>5</v>
      </c>
      <c r="T432" s="143">
        <v>33.11</v>
      </c>
      <c r="X432" s="140">
        <v>2</v>
      </c>
      <c r="AH432" s="143">
        <f t="shared" si="13"/>
        <v>55.81</v>
      </c>
      <c r="AL432" s="143">
        <v>845.15</v>
      </c>
      <c r="AM432" s="135">
        <v>1000</v>
      </c>
    </row>
    <row r="433" spans="1:52" x14ac:dyDescent="0.4">
      <c r="B433" s="135" t="s">
        <v>844</v>
      </c>
      <c r="D433" s="164" t="s">
        <v>341</v>
      </c>
      <c r="E433" s="143">
        <v>3.2</v>
      </c>
      <c r="F433" s="164"/>
      <c r="G433" s="143">
        <v>10</v>
      </c>
      <c r="H433" s="164"/>
      <c r="AH433" s="143">
        <f t="shared" si="13"/>
        <v>13.2</v>
      </c>
    </row>
    <row r="434" spans="1:52" x14ac:dyDescent="0.4">
      <c r="B434" s="135" t="s">
        <v>845</v>
      </c>
      <c r="D434" s="164" t="s">
        <v>342</v>
      </c>
      <c r="E434" s="143">
        <v>5.2</v>
      </c>
      <c r="F434" s="164"/>
      <c r="G434" s="143">
        <v>7.5</v>
      </c>
      <c r="H434" s="164"/>
      <c r="I434" s="143">
        <v>11</v>
      </c>
      <c r="AF434" s="143">
        <f>44.73+17+4.9</f>
        <v>66.63</v>
      </c>
      <c r="AG434" s="165" t="s">
        <v>1060</v>
      </c>
      <c r="AH434" s="143">
        <f t="shared" si="13"/>
        <v>90.33</v>
      </c>
    </row>
    <row r="435" spans="1:52" x14ac:dyDescent="0.4">
      <c r="B435" s="135" t="s">
        <v>846</v>
      </c>
      <c r="D435" s="164" t="s">
        <v>343</v>
      </c>
      <c r="E435" s="143">
        <v>5.2</v>
      </c>
      <c r="F435" s="164"/>
      <c r="G435" s="143">
        <v>8.5</v>
      </c>
      <c r="H435" s="164"/>
      <c r="I435" s="143">
        <v>15</v>
      </c>
      <c r="AA435" s="143">
        <v>10</v>
      </c>
      <c r="AH435" s="143">
        <f t="shared" si="13"/>
        <v>38.700000000000003</v>
      </c>
    </row>
    <row r="436" spans="1:52" x14ac:dyDescent="0.4">
      <c r="B436" s="135" t="s">
        <v>847</v>
      </c>
      <c r="D436" s="188" t="s">
        <v>344</v>
      </c>
      <c r="E436" s="143">
        <v>7</v>
      </c>
      <c r="F436" s="188"/>
      <c r="G436" s="143">
        <v>11</v>
      </c>
      <c r="H436" s="188"/>
      <c r="I436" s="143">
        <v>15</v>
      </c>
      <c r="AF436" s="143">
        <f>20+12.6</f>
        <v>32.6</v>
      </c>
      <c r="AG436" s="165" t="s">
        <v>881</v>
      </c>
      <c r="AH436" s="143">
        <f t="shared" si="13"/>
        <v>65.599999999999994</v>
      </c>
    </row>
    <row r="437" spans="1:52" x14ac:dyDescent="0.4">
      <c r="B437" s="135" t="s">
        <v>848</v>
      </c>
      <c r="D437" s="164" t="s">
        <v>345</v>
      </c>
      <c r="F437" s="164"/>
      <c r="G437" s="143">
        <v>7</v>
      </c>
      <c r="H437" s="164"/>
      <c r="I437" s="143">
        <v>8</v>
      </c>
      <c r="AH437" s="143">
        <f t="shared" si="13"/>
        <v>15</v>
      </c>
    </row>
    <row r="438" spans="1:52" x14ac:dyDescent="0.4">
      <c r="B438" s="135" t="s">
        <v>849</v>
      </c>
      <c r="D438" s="172" t="s">
        <v>346</v>
      </c>
      <c r="F438" s="172"/>
      <c r="G438" s="143">
        <v>27</v>
      </c>
      <c r="H438" s="172"/>
      <c r="AA438" s="143">
        <v>10</v>
      </c>
      <c r="AH438" s="143">
        <f t="shared" si="13"/>
        <v>37</v>
      </c>
    </row>
    <row r="439" spans="1:52" x14ac:dyDescent="0.4">
      <c r="B439" s="135" t="s">
        <v>850</v>
      </c>
      <c r="D439" s="172" t="s">
        <v>347</v>
      </c>
      <c r="E439" s="143">
        <v>3.2</v>
      </c>
      <c r="F439" s="172"/>
      <c r="G439" s="143">
        <v>10</v>
      </c>
      <c r="H439" s="172"/>
      <c r="R439" s="135">
        <f>2.5+12.25+7.5</f>
        <v>22.25</v>
      </c>
      <c r="S439" s="155" t="s">
        <v>976</v>
      </c>
      <c r="AH439" s="143">
        <f t="shared" si="13"/>
        <v>35.450000000000003</v>
      </c>
    </row>
    <row r="440" spans="1:52" x14ac:dyDescent="0.4">
      <c r="B440" s="135" t="s">
        <v>844</v>
      </c>
      <c r="D440" s="172" t="s">
        <v>348</v>
      </c>
      <c r="E440" s="143">
        <v>5.6</v>
      </c>
      <c r="F440" s="172"/>
      <c r="G440" s="143">
        <v>15</v>
      </c>
      <c r="H440" s="172"/>
      <c r="I440" s="143">
        <v>12.5</v>
      </c>
      <c r="R440" s="135">
        <f>9+16</f>
        <v>25</v>
      </c>
      <c r="S440" s="155" t="s">
        <v>977</v>
      </c>
      <c r="AH440" s="143">
        <f t="shared" si="13"/>
        <v>58.1</v>
      </c>
    </row>
    <row r="441" spans="1:52" x14ac:dyDescent="0.4">
      <c r="B441" s="135" t="s">
        <v>845</v>
      </c>
      <c r="D441" s="189" t="s">
        <v>349</v>
      </c>
      <c r="E441" s="143">
        <v>5</v>
      </c>
      <c r="F441" s="189"/>
      <c r="G441" s="143">
        <v>9</v>
      </c>
      <c r="H441" s="189"/>
      <c r="AH441" s="143">
        <f t="shared" si="13"/>
        <v>14</v>
      </c>
    </row>
    <row r="442" spans="1:52" x14ac:dyDescent="0.4">
      <c r="B442" s="135" t="s">
        <v>846</v>
      </c>
      <c r="D442" s="190" t="s">
        <v>350</v>
      </c>
      <c r="E442" s="143">
        <v>5.5</v>
      </c>
      <c r="F442" s="190"/>
      <c r="G442" s="143">
        <v>4.2</v>
      </c>
      <c r="H442" s="190"/>
      <c r="R442" s="135">
        <v>15</v>
      </c>
      <c r="AH442" s="143">
        <f t="shared" si="13"/>
        <v>24.7</v>
      </c>
    </row>
    <row r="443" spans="1:52" x14ac:dyDescent="0.4">
      <c r="B443" s="135" t="s">
        <v>847</v>
      </c>
      <c r="D443" s="172" t="s">
        <v>351</v>
      </c>
      <c r="F443" s="172"/>
      <c r="G443" s="143">
        <v>17</v>
      </c>
      <c r="H443" s="172"/>
      <c r="I443" s="143">
        <v>10</v>
      </c>
      <c r="R443" s="135">
        <v>8.1</v>
      </c>
      <c r="AH443" s="143">
        <f t="shared" si="13"/>
        <v>35.1</v>
      </c>
    </row>
    <row r="444" spans="1:52" x14ac:dyDescent="0.4">
      <c r="B444" s="135" t="s">
        <v>848</v>
      </c>
      <c r="D444" s="172" t="s">
        <v>352</v>
      </c>
      <c r="F444" s="172"/>
      <c r="G444" s="143">
        <v>14</v>
      </c>
      <c r="H444" s="172"/>
      <c r="I444" s="143">
        <v>6.5</v>
      </c>
      <c r="AH444" s="143">
        <f t="shared" si="13"/>
        <v>20.5</v>
      </c>
    </row>
    <row r="445" spans="1:52" x14ac:dyDescent="0.4">
      <c r="B445" s="135" t="s">
        <v>849</v>
      </c>
      <c r="D445" s="172" t="s">
        <v>353</v>
      </c>
      <c r="F445" s="172"/>
      <c r="H445" s="172"/>
      <c r="I445" s="143">
        <v>10.5</v>
      </c>
      <c r="AA445" s="143">
        <v>30</v>
      </c>
      <c r="AH445" s="143">
        <f t="shared" si="13"/>
        <v>40.5</v>
      </c>
    </row>
    <row r="446" spans="1:52" s="169" customFormat="1" x14ac:dyDescent="0.4">
      <c r="A446" s="169" t="s">
        <v>882</v>
      </c>
      <c r="F446" s="170"/>
      <c r="H446" s="170"/>
      <c r="J446" s="170"/>
      <c r="L446" s="170"/>
      <c r="N446" s="163"/>
      <c r="O446" s="163"/>
      <c r="Q446" s="170"/>
      <c r="S446" s="170"/>
      <c r="U446" s="170"/>
      <c r="W446" s="170"/>
      <c r="X446" s="163"/>
      <c r="Z446" s="170"/>
      <c r="AC446" s="170"/>
      <c r="AE446" s="170"/>
      <c r="AG446" s="170"/>
      <c r="AH446" s="171">
        <f>SUM(AH415:AH445)</f>
        <v>1270.99</v>
      </c>
    </row>
    <row r="447" spans="1:52" s="174" customFormat="1" ht="33" x14ac:dyDescent="0.65">
      <c r="A447" s="173">
        <v>2017</v>
      </c>
      <c r="D447" s="175"/>
      <c r="E447" s="176"/>
      <c r="F447" s="175"/>
      <c r="G447" s="176"/>
      <c r="H447" s="175"/>
      <c r="I447" s="176"/>
      <c r="J447" s="177"/>
      <c r="K447" s="176"/>
      <c r="L447" s="177"/>
      <c r="M447" s="176"/>
      <c r="N447" s="176"/>
      <c r="O447" s="176"/>
      <c r="P447" s="176"/>
      <c r="Q447" s="177"/>
      <c r="S447" s="177"/>
      <c r="T447" s="176"/>
      <c r="U447" s="177"/>
      <c r="W447" s="177"/>
      <c r="X447" s="176"/>
      <c r="Z447" s="177"/>
      <c r="AA447" s="176"/>
      <c r="AC447" s="177"/>
      <c r="AD447" s="176"/>
      <c r="AE447" s="177"/>
      <c r="AF447" s="176"/>
      <c r="AG447" s="178"/>
      <c r="AH447" s="191">
        <f>SUM(AH155:AH446)/2</f>
        <v>11330.490000000005</v>
      </c>
      <c r="AI447" s="180"/>
      <c r="AJ447" s="180"/>
      <c r="AL447" s="176"/>
      <c r="AO447" s="181"/>
      <c r="AP447" s="181"/>
      <c r="AQ447" s="181"/>
      <c r="AR447" s="181"/>
      <c r="AS447" s="182"/>
      <c r="AT447" s="182"/>
      <c r="AU447" s="182"/>
      <c r="AV447" s="182"/>
      <c r="AW447" s="183"/>
      <c r="AX447" s="183"/>
      <c r="AY447" s="183"/>
      <c r="AZ447" s="183"/>
    </row>
    <row r="448" spans="1:52" s="192" customFormat="1" x14ac:dyDescent="0.4">
      <c r="D448" s="193"/>
      <c r="E448" s="194"/>
      <c r="F448" s="193"/>
      <c r="G448" s="194"/>
      <c r="H448" s="193"/>
      <c r="I448" s="194"/>
      <c r="J448" s="195"/>
      <c r="K448" s="194"/>
      <c r="L448" s="195"/>
      <c r="M448" s="194"/>
      <c r="N448" s="194"/>
      <c r="O448" s="194"/>
      <c r="P448" s="194"/>
      <c r="Q448" s="195"/>
      <c r="S448" s="195"/>
      <c r="T448" s="194"/>
      <c r="U448" s="195"/>
      <c r="W448" s="195"/>
      <c r="X448" s="194"/>
      <c r="Z448" s="195"/>
      <c r="AA448" s="194"/>
      <c r="AC448" s="195"/>
      <c r="AD448" s="194"/>
      <c r="AE448" s="195"/>
      <c r="AF448" s="194"/>
      <c r="AG448" s="196"/>
      <c r="AH448" s="194"/>
      <c r="AI448" s="197"/>
      <c r="AJ448" s="197"/>
      <c r="AL448" s="194"/>
      <c r="AO448" s="198"/>
      <c r="AP448" s="198"/>
      <c r="AQ448" s="198"/>
      <c r="AR448" s="198"/>
      <c r="AS448" s="199"/>
      <c r="AT448" s="199"/>
      <c r="AU448" s="199"/>
      <c r="AV448" s="199"/>
      <c r="AW448" s="200"/>
      <c r="AX448" s="200"/>
      <c r="AY448" s="200"/>
      <c r="AZ448" s="200"/>
    </row>
    <row r="449" spans="1:34" ht="28.5" x14ac:dyDescent="0.55000000000000004">
      <c r="B449" s="201">
        <v>2018</v>
      </c>
      <c r="D449" s="172"/>
      <c r="F449" s="172"/>
      <c r="H449" s="172"/>
    </row>
    <row r="450" spans="1:34" s="161" customFormat="1" x14ac:dyDescent="0.4">
      <c r="A450" s="161" t="s">
        <v>883</v>
      </c>
      <c r="F450" s="162"/>
      <c r="H450" s="162"/>
      <c r="J450" s="162"/>
      <c r="L450" s="162"/>
      <c r="N450" s="163"/>
      <c r="O450" s="163"/>
      <c r="Q450" s="162"/>
      <c r="S450" s="162"/>
      <c r="U450" s="162"/>
      <c r="W450" s="162"/>
      <c r="X450" s="163"/>
      <c r="Z450" s="162"/>
      <c r="AC450" s="162"/>
      <c r="AE450" s="162"/>
      <c r="AG450" s="162"/>
      <c r="AH450" s="143"/>
    </row>
    <row r="451" spans="1:34" x14ac:dyDescent="0.4">
      <c r="B451" s="135" t="s">
        <v>850</v>
      </c>
      <c r="D451" s="172" t="s">
        <v>691</v>
      </c>
      <c r="F451" s="172"/>
      <c r="G451" s="143">
        <v>15.5</v>
      </c>
      <c r="H451" s="172"/>
      <c r="I451" s="143">
        <v>7.5</v>
      </c>
      <c r="AH451" s="143">
        <f t="shared" ref="AH451:AH481" si="14">SUM(E451,G451,I451,K451,M451,R451,T451,V451,Y451,X451,AA451,AB451,AD451,AF451)</f>
        <v>23</v>
      </c>
    </row>
    <row r="452" spans="1:34" x14ac:dyDescent="0.4">
      <c r="B452" s="135" t="s">
        <v>844</v>
      </c>
      <c r="D452" s="172" t="s">
        <v>692</v>
      </c>
      <c r="E452" s="143">
        <v>7.5</v>
      </c>
      <c r="F452" s="172"/>
      <c r="G452" s="143">
        <v>7.5</v>
      </c>
      <c r="H452" s="172"/>
      <c r="AH452" s="143">
        <f t="shared" si="14"/>
        <v>15</v>
      </c>
    </row>
    <row r="453" spans="1:34" x14ac:dyDescent="0.4">
      <c r="B453" s="135" t="s">
        <v>845</v>
      </c>
      <c r="D453" s="172" t="s">
        <v>693</v>
      </c>
      <c r="F453" s="172"/>
      <c r="G453" s="143">
        <v>16</v>
      </c>
      <c r="H453" s="172"/>
      <c r="T453" s="143">
        <v>44</v>
      </c>
      <c r="AF453" s="143">
        <v>30</v>
      </c>
      <c r="AG453" s="165" t="s">
        <v>1038</v>
      </c>
      <c r="AH453" s="143">
        <f t="shared" si="14"/>
        <v>90</v>
      </c>
    </row>
    <row r="454" spans="1:34" x14ac:dyDescent="0.4">
      <c r="B454" s="135" t="s">
        <v>846</v>
      </c>
      <c r="C454" s="135">
        <v>30</v>
      </c>
      <c r="D454" s="172" t="s">
        <v>694</v>
      </c>
      <c r="F454" s="172"/>
      <c r="G454" s="143">
        <v>7.5</v>
      </c>
      <c r="H454" s="172"/>
      <c r="I454" s="143">
        <v>11</v>
      </c>
      <c r="AH454" s="143">
        <f t="shared" si="14"/>
        <v>18.5</v>
      </c>
    </row>
    <row r="455" spans="1:34" x14ac:dyDescent="0.4">
      <c r="B455" s="135" t="s">
        <v>847</v>
      </c>
      <c r="C455" s="135">
        <v>10</v>
      </c>
      <c r="D455" s="172" t="s">
        <v>695</v>
      </c>
      <c r="F455" s="172"/>
      <c r="G455" s="143">
        <v>7.5</v>
      </c>
      <c r="H455" s="172"/>
      <c r="I455" s="143">
        <v>12</v>
      </c>
      <c r="AA455" s="143">
        <v>30</v>
      </c>
      <c r="AH455" s="143">
        <f t="shared" si="14"/>
        <v>49.5</v>
      </c>
    </row>
    <row r="456" spans="1:34" x14ac:dyDescent="0.4">
      <c r="B456" s="135" t="s">
        <v>848</v>
      </c>
      <c r="C456" s="135">
        <v>50</v>
      </c>
      <c r="D456" s="172" t="s">
        <v>696</v>
      </c>
      <c r="F456" s="172"/>
      <c r="G456" s="143">
        <v>8.5</v>
      </c>
      <c r="H456" s="172"/>
      <c r="I456" s="143">
        <v>11</v>
      </c>
      <c r="AH456" s="143">
        <f t="shared" si="14"/>
        <v>19.5</v>
      </c>
    </row>
    <row r="457" spans="1:34" x14ac:dyDescent="0.4">
      <c r="B457" s="135" t="s">
        <v>849</v>
      </c>
      <c r="D457" s="172" t="s">
        <v>697</v>
      </c>
      <c r="F457" s="172"/>
      <c r="G457" s="143">
        <v>16</v>
      </c>
      <c r="H457" s="172"/>
      <c r="I457" s="143">
        <v>9</v>
      </c>
      <c r="AH457" s="143">
        <f t="shared" si="14"/>
        <v>25</v>
      </c>
    </row>
    <row r="458" spans="1:34" x14ac:dyDescent="0.4">
      <c r="B458" s="135" t="s">
        <v>850</v>
      </c>
      <c r="D458" s="172" t="s">
        <v>698</v>
      </c>
      <c r="E458" s="143">
        <v>9.5</v>
      </c>
      <c r="F458" s="172"/>
      <c r="H458" s="172"/>
      <c r="I458" s="143">
        <v>6</v>
      </c>
      <c r="AH458" s="143">
        <f t="shared" si="14"/>
        <v>15.5</v>
      </c>
    </row>
    <row r="459" spans="1:34" x14ac:dyDescent="0.4">
      <c r="B459" s="135" t="s">
        <v>844</v>
      </c>
      <c r="C459" s="135">
        <v>50</v>
      </c>
      <c r="D459" s="172" t="s">
        <v>699</v>
      </c>
      <c r="F459" s="172"/>
      <c r="G459" s="143">
        <v>13</v>
      </c>
      <c r="H459" s="172"/>
      <c r="I459" s="143">
        <v>12</v>
      </c>
      <c r="AF459" s="143">
        <f>15+24</f>
        <v>39</v>
      </c>
      <c r="AG459" s="165" t="s">
        <v>1061</v>
      </c>
      <c r="AH459" s="143">
        <f t="shared" si="14"/>
        <v>64</v>
      </c>
    </row>
    <row r="460" spans="1:34" x14ac:dyDescent="0.4">
      <c r="B460" s="135" t="s">
        <v>845</v>
      </c>
      <c r="D460" s="172" t="s">
        <v>700</v>
      </c>
      <c r="F460" s="172"/>
      <c r="G460" s="143">
        <v>10</v>
      </c>
      <c r="H460" s="172"/>
      <c r="I460" s="143">
        <v>7</v>
      </c>
      <c r="AH460" s="143">
        <f t="shared" si="14"/>
        <v>17</v>
      </c>
    </row>
    <row r="461" spans="1:34" x14ac:dyDescent="0.4">
      <c r="B461" s="135" t="s">
        <v>846</v>
      </c>
      <c r="C461" s="135">
        <v>100</v>
      </c>
      <c r="D461" s="172" t="s">
        <v>701</v>
      </c>
      <c r="F461" s="172"/>
      <c r="G461" s="143">
        <v>7</v>
      </c>
      <c r="H461" s="172"/>
      <c r="I461" s="143">
        <v>11</v>
      </c>
      <c r="T461" s="143">
        <v>29.4</v>
      </c>
      <c r="AH461" s="143">
        <f t="shared" si="14"/>
        <v>47.4</v>
      </c>
    </row>
    <row r="462" spans="1:34" x14ac:dyDescent="0.4">
      <c r="B462" s="135" t="s">
        <v>847</v>
      </c>
      <c r="D462" s="172" t="s">
        <v>702</v>
      </c>
      <c r="F462" s="172"/>
      <c r="H462" s="172"/>
      <c r="R462" s="135">
        <v>2.8</v>
      </c>
      <c r="AF462" s="143">
        <v>66.8</v>
      </c>
      <c r="AG462" s="155" t="s">
        <v>1062</v>
      </c>
      <c r="AH462" s="143">
        <f t="shared" si="14"/>
        <v>69.599999999999994</v>
      </c>
    </row>
    <row r="463" spans="1:34" x14ac:dyDescent="0.4">
      <c r="B463" s="135" t="s">
        <v>848</v>
      </c>
      <c r="D463" s="172" t="s">
        <v>703</v>
      </c>
      <c r="F463" s="172"/>
      <c r="G463" s="143">
        <v>23</v>
      </c>
      <c r="H463" s="172"/>
      <c r="I463" s="143">
        <v>9</v>
      </c>
      <c r="AH463" s="143">
        <f t="shared" si="14"/>
        <v>32</v>
      </c>
    </row>
    <row r="464" spans="1:34" x14ac:dyDescent="0.4">
      <c r="B464" s="135" t="s">
        <v>849</v>
      </c>
      <c r="D464" s="172" t="s">
        <v>704</v>
      </c>
      <c r="F464" s="172"/>
      <c r="G464" s="143">
        <v>7</v>
      </c>
      <c r="H464" s="172"/>
      <c r="I464" s="143">
        <v>9</v>
      </c>
      <c r="R464" s="135">
        <v>7.5</v>
      </c>
      <c r="AH464" s="143">
        <f t="shared" si="14"/>
        <v>23.5</v>
      </c>
    </row>
    <row r="465" spans="2:38" x14ac:dyDescent="0.4">
      <c r="B465" s="135" t="s">
        <v>850</v>
      </c>
      <c r="C465" s="135">
        <v>100</v>
      </c>
      <c r="D465" s="172" t="s">
        <v>705</v>
      </c>
      <c r="E465" s="143">
        <v>3</v>
      </c>
      <c r="F465" s="172"/>
      <c r="H465" s="172"/>
      <c r="I465" s="143">
        <v>10.5</v>
      </c>
      <c r="AH465" s="143">
        <f t="shared" si="14"/>
        <v>13.5</v>
      </c>
    </row>
    <row r="466" spans="2:38" x14ac:dyDescent="0.4">
      <c r="B466" s="135" t="s">
        <v>844</v>
      </c>
      <c r="D466" s="172" t="s">
        <v>706</v>
      </c>
      <c r="F466" s="172"/>
      <c r="G466" s="143">
        <v>10.5</v>
      </c>
      <c r="H466" s="172"/>
      <c r="I466" s="143">
        <v>7</v>
      </c>
      <c r="AH466" s="143">
        <f t="shared" si="14"/>
        <v>17.5</v>
      </c>
    </row>
    <row r="467" spans="2:38" x14ac:dyDescent="0.4">
      <c r="B467" s="135" t="s">
        <v>845</v>
      </c>
      <c r="D467" s="172" t="s">
        <v>707</v>
      </c>
      <c r="E467" s="143">
        <v>2</v>
      </c>
      <c r="F467" s="172"/>
      <c r="G467" s="143">
        <v>8.5</v>
      </c>
      <c r="H467" s="172"/>
      <c r="I467" s="143">
        <v>15</v>
      </c>
      <c r="AF467" s="143">
        <v>15</v>
      </c>
      <c r="AG467" s="165" t="s">
        <v>1045</v>
      </c>
      <c r="AH467" s="143">
        <f t="shared" si="14"/>
        <v>40.5</v>
      </c>
    </row>
    <row r="468" spans="2:38" x14ac:dyDescent="0.4">
      <c r="B468" s="135" t="s">
        <v>846</v>
      </c>
      <c r="D468" s="172" t="s">
        <v>708</v>
      </c>
      <c r="F468" s="172"/>
      <c r="G468" s="143">
        <v>9.5</v>
      </c>
      <c r="H468" s="172"/>
      <c r="I468" s="143">
        <v>8</v>
      </c>
      <c r="AH468" s="143">
        <f t="shared" si="14"/>
        <v>17.5</v>
      </c>
      <c r="AK468" s="135">
        <v>1000</v>
      </c>
      <c r="AL468" s="143">
        <v>1013</v>
      </c>
    </row>
    <row r="469" spans="2:38" x14ac:dyDescent="0.4">
      <c r="B469" s="135" t="s">
        <v>847</v>
      </c>
      <c r="D469" s="172" t="s">
        <v>709</v>
      </c>
      <c r="F469" s="172"/>
      <c r="G469" s="143">
        <v>9</v>
      </c>
      <c r="H469" s="172"/>
      <c r="I469" s="143">
        <v>35</v>
      </c>
      <c r="AH469" s="143">
        <f t="shared" si="14"/>
        <v>44</v>
      </c>
    </row>
    <row r="470" spans="2:38" x14ac:dyDescent="0.4">
      <c r="B470" s="135" t="s">
        <v>848</v>
      </c>
      <c r="C470" s="135">
        <v>100</v>
      </c>
      <c r="D470" s="172" t="s">
        <v>710</v>
      </c>
      <c r="F470" s="172"/>
      <c r="G470" s="143">
        <v>14</v>
      </c>
      <c r="H470" s="172"/>
      <c r="I470" s="143">
        <v>14.7</v>
      </c>
      <c r="Q470" s="155" t="s">
        <v>952</v>
      </c>
      <c r="AH470" s="143">
        <f t="shared" si="14"/>
        <v>28.7</v>
      </c>
    </row>
    <row r="471" spans="2:38" x14ac:dyDescent="0.4">
      <c r="B471" s="135" t="s">
        <v>849</v>
      </c>
      <c r="D471" s="172" t="s">
        <v>711</v>
      </c>
      <c r="F471" s="172"/>
      <c r="G471" s="143">
        <v>11</v>
      </c>
      <c r="H471" s="172"/>
      <c r="I471" s="143">
        <v>53</v>
      </c>
      <c r="Q471" s="155" t="s">
        <v>953</v>
      </c>
      <c r="AH471" s="143">
        <f t="shared" si="14"/>
        <v>64</v>
      </c>
    </row>
    <row r="472" spans="2:38" x14ac:dyDescent="0.4">
      <c r="B472" s="135" t="s">
        <v>850</v>
      </c>
      <c r="D472" s="172" t="s">
        <v>712</v>
      </c>
      <c r="F472" s="172"/>
      <c r="G472" s="143">
        <v>8</v>
      </c>
      <c r="H472" s="172"/>
      <c r="T472" s="143">
        <v>32.799999999999997</v>
      </c>
      <c r="AF472" s="143">
        <v>12.6</v>
      </c>
      <c r="AG472" s="165" t="s">
        <v>1041</v>
      </c>
      <c r="AH472" s="143">
        <f t="shared" si="14"/>
        <v>53.4</v>
      </c>
    </row>
    <row r="473" spans="2:38" x14ac:dyDescent="0.4">
      <c r="B473" s="135" t="s">
        <v>844</v>
      </c>
      <c r="D473" s="172" t="s">
        <v>713</v>
      </c>
      <c r="E473" s="143">
        <v>10</v>
      </c>
      <c r="F473" s="172"/>
      <c r="G473" s="143">
        <v>12</v>
      </c>
      <c r="H473" s="172"/>
      <c r="I473" s="143">
        <v>6</v>
      </c>
      <c r="AH473" s="143">
        <f t="shared" si="14"/>
        <v>28</v>
      </c>
    </row>
    <row r="474" spans="2:38" x14ac:dyDescent="0.4">
      <c r="B474" s="135" t="s">
        <v>845</v>
      </c>
      <c r="D474" s="172" t="s">
        <v>714</v>
      </c>
      <c r="F474" s="172"/>
      <c r="G474" s="143">
        <v>10</v>
      </c>
      <c r="H474" s="172"/>
      <c r="I474" s="143">
        <v>13</v>
      </c>
      <c r="AH474" s="143">
        <f t="shared" si="14"/>
        <v>23</v>
      </c>
    </row>
    <row r="475" spans="2:38" x14ac:dyDescent="0.4">
      <c r="B475" s="135" t="s">
        <v>846</v>
      </c>
      <c r="D475" s="172" t="s">
        <v>715</v>
      </c>
      <c r="F475" s="172"/>
      <c r="H475" s="172"/>
      <c r="Y475" s="143"/>
      <c r="AA475" s="135">
        <v>50</v>
      </c>
      <c r="AB475" s="143"/>
      <c r="AC475" s="136"/>
      <c r="AD475" s="135"/>
      <c r="AE475" s="136"/>
      <c r="AG475" s="136"/>
      <c r="AH475" s="143">
        <f t="shared" si="14"/>
        <v>50</v>
      </c>
    </row>
    <row r="476" spans="2:38" x14ac:dyDescent="0.4">
      <c r="B476" s="135" t="s">
        <v>847</v>
      </c>
      <c r="D476" s="172" t="s">
        <v>716</v>
      </c>
      <c r="F476" s="172"/>
      <c r="G476" s="143">
        <v>15</v>
      </c>
      <c r="H476" s="172"/>
      <c r="Y476" s="143"/>
      <c r="AB476" s="143"/>
      <c r="AH476" s="143">
        <f t="shared" si="14"/>
        <v>15</v>
      </c>
    </row>
    <row r="477" spans="2:38" x14ac:dyDescent="0.4">
      <c r="B477" s="135" t="s">
        <v>848</v>
      </c>
      <c r="D477" s="172" t="s">
        <v>717</v>
      </c>
      <c r="F477" s="172"/>
      <c r="H477" s="172"/>
      <c r="Y477" s="143"/>
      <c r="AB477" s="143"/>
      <c r="AF477" s="143">
        <v>20</v>
      </c>
      <c r="AG477" s="165" t="s">
        <v>1057</v>
      </c>
      <c r="AH477" s="143">
        <f t="shared" si="14"/>
        <v>20</v>
      </c>
    </row>
    <row r="478" spans="2:38" x14ac:dyDescent="0.4">
      <c r="B478" s="135" t="s">
        <v>849</v>
      </c>
      <c r="D478" s="172" t="s">
        <v>718</v>
      </c>
      <c r="F478" s="172"/>
      <c r="H478" s="172"/>
      <c r="I478" s="143">
        <v>22</v>
      </c>
      <c r="T478" s="143">
        <v>44</v>
      </c>
      <c r="Y478" s="143"/>
      <c r="AA478" s="135"/>
      <c r="AB478" s="143"/>
      <c r="AC478" s="136"/>
      <c r="AD478" s="135"/>
      <c r="AE478" s="136"/>
      <c r="AG478" s="136"/>
      <c r="AH478" s="143">
        <f t="shared" si="14"/>
        <v>66</v>
      </c>
    </row>
    <row r="479" spans="2:38" x14ac:dyDescent="0.4">
      <c r="B479" s="135" t="s">
        <v>850</v>
      </c>
      <c r="C479" s="135">
        <v>50</v>
      </c>
      <c r="D479" s="172" t="s">
        <v>719</v>
      </c>
      <c r="F479" s="172"/>
      <c r="G479" s="143">
        <v>45</v>
      </c>
      <c r="H479" s="172"/>
      <c r="AA479" s="143">
        <v>20</v>
      </c>
      <c r="AF479" s="143">
        <v>20</v>
      </c>
      <c r="AG479" s="165" t="s">
        <v>1057</v>
      </c>
      <c r="AH479" s="143">
        <f t="shared" si="14"/>
        <v>85</v>
      </c>
    </row>
    <row r="480" spans="2:38" x14ac:dyDescent="0.4">
      <c r="B480" s="135" t="s">
        <v>844</v>
      </c>
      <c r="D480" s="172" t="s">
        <v>720</v>
      </c>
      <c r="F480" s="172"/>
      <c r="G480" s="143">
        <v>27.5</v>
      </c>
      <c r="H480" s="172"/>
      <c r="AF480" s="143">
        <f>10+36</f>
        <v>46</v>
      </c>
      <c r="AG480" s="165" t="s">
        <v>1063</v>
      </c>
      <c r="AH480" s="143">
        <f t="shared" si="14"/>
        <v>73.5</v>
      </c>
    </row>
    <row r="481" spans="1:44" x14ac:dyDescent="0.4">
      <c r="B481" s="135" t="s">
        <v>845</v>
      </c>
      <c r="D481" s="172" t="s">
        <v>721</v>
      </c>
      <c r="F481" s="172"/>
      <c r="H481" s="172"/>
      <c r="T481" s="143">
        <v>10</v>
      </c>
      <c r="AA481" s="143">
        <v>20</v>
      </c>
      <c r="AF481" s="143">
        <v>20</v>
      </c>
      <c r="AG481" s="165" t="s">
        <v>1057</v>
      </c>
      <c r="AH481" s="143">
        <f t="shared" si="14"/>
        <v>50</v>
      </c>
      <c r="AQ481" s="202"/>
      <c r="AR481" s="202"/>
    </row>
    <row r="482" spans="1:44" s="169" customFormat="1" x14ac:dyDescent="0.4">
      <c r="A482" s="169" t="s">
        <v>884</v>
      </c>
      <c r="F482" s="170"/>
      <c r="H482" s="170"/>
      <c r="J482" s="170"/>
      <c r="L482" s="170"/>
      <c r="N482" s="163"/>
      <c r="O482" s="163"/>
      <c r="Q482" s="170"/>
      <c r="S482" s="170"/>
      <c r="U482" s="170"/>
      <c r="W482" s="170"/>
      <c r="X482" s="163"/>
      <c r="Z482" s="170"/>
      <c r="AC482" s="170"/>
      <c r="AE482" s="170"/>
      <c r="AG482" s="170"/>
      <c r="AH482" s="171">
        <f>SUM(AH451:AH481)</f>
        <v>1199.0999999999999</v>
      </c>
    </row>
    <row r="483" spans="1:44" x14ac:dyDescent="0.4">
      <c r="D483" s="172"/>
      <c r="F483" s="172"/>
      <c r="H483" s="172"/>
      <c r="AQ483" s="202"/>
      <c r="AR483" s="202"/>
    </row>
    <row r="484" spans="1:44" s="161" customFormat="1" x14ac:dyDescent="0.4">
      <c r="A484" s="161" t="s">
        <v>885</v>
      </c>
      <c r="F484" s="162"/>
      <c r="H484" s="162"/>
      <c r="J484" s="162"/>
      <c r="L484" s="162"/>
      <c r="N484" s="163"/>
      <c r="O484" s="163"/>
      <c r="Q484" s="162"/>
      <c r="S484" s="162"/>
      <c r="U484" s="162"/>
      <c r="W484" s="162"/>
      <c r="X484" s="163"/>
      <c r="Z484" s="162"/>
      <c r="AC484" s="162"/>
      <c r="AE484" s="162"/>
      <c r="AG484" s="162"/>
      <c r="AH484" s="143"/>
    </row>
    <row r="485" spans="1:44" x14ac:dyDescent="0.4">
      <c r="B485" s="135" t="s">
        <v>846</v>
      </c>
      <c r="D485" s="172" t="s">
        <v>722</v>
      </c>
      <c r="F485" s="172"/>
      <c r="G485" s="143">
        <v>21.9</v>
      </c>
      <c r="H485" s="172"/>
      <c r="I485" s="143">
        <v>58</v>
      </c>
      <c r="Q485" s="155" t="s">
        <v>896</v>
      </c>
      <c r="R485" s="135">
        <v>11</v>
      </c>
      <c r="S485" s="155" t="s">
        <v>960</v>
      </c>
      <c r="AH485" s="143">
        <f t="shared" ref="AH485:AH512" si="15">SUM(E485,G485,I485,K485,M485,R485,T485,V485,Y485,X485,AA485,AB485,AD485,AF485)</f>
        <v>90.9</v>
      </c>
      <c r="AQ485" s="202"/>
      <c r="AR485" s="202"/>
    </row>
    <row r="486" spans="1:44" x14ac:dyDescent="0.4">
      <c r="B486" s="135" t="s">
        <v>847</v>
      </c>
      <c r="D486" s="172" t="s">
        <v>723</v>
      </c>
      <c r="F486" s="172"/>
      <c r="H486" s="172"/>
      <c r="I486" s="143">
        <v>29</v>
      </c>
      <c r="AH486" s="143">
        <f t="shared" si="15"/>
        <v>29</v>
      </c>
    </row>
    <row r="487" spans="1:44" x14ac:dyDescent="0.4">
      <c r="B487" s="135" t="s">
        <v>848</v>
      </c>
      <c r="D487" s="172" t="s">
        <v>724</v>
      </c>
      <c r="F487" s="172"/>
      <c r="G487" s="143">
        <v>37.6</v>
      </c>
      <c r="H487" s="172"/>
      <c r="AH487" s="143">
        <f t="shared" si="15"/>
        <v>37.6</v>
      </c>
      <c r="AK487" s="135">
        <v>500</v>
      </c>
    </row>
    <row r="488" spans="1:44" x14ac:dyDescent="0.4">
      <c r="B488" s="135" t="s">
        <v>849</v>
      </c>
      <c r="D488" s="172" t="s">
        <v>725</v>
      </c>
      <c r="F488" s="172"/>
      <c r="H488" s="172"/>
      <c r="I488" s="143">
        <v>75</v>
      </c>
      <c r="Q488" s="155" t="s">
        <v>954</v>
      </c>
      <c r="AF488" s="143">
        <v>9</v>
      </c>
      <c r="AG488" s="165" t="s">
        <v>1057</v>
      </c>
      <c r="AH488" s="143">
        <f t="shared" si="15"/>
        <v>84</v>
      </c>
    </row>
    <row r="489" spans="1:44" x14ac:dyDescent="0.4">
      <c r="B489" s="135" t="s">
        <v>850</v>
      </c>
      <c r="C489" s="135">
        <v>30</v>
      </c>
      <c r="D489" s="172" t="s">
        <v>726</v>
      </c>
      <c r="F489" s="172"/>
      <c r="H489" s="172"/>
      <c r="I489" s="143">
        <v>10</v>
      </c>
      <c r="AF489" s="143">
        <v>20</v>
      </c>
      <c r="AG489" s="165" t="s">
        <v>1064</v>
      </c>
      <c r="AH489" s="143">
        <f t="shared" si="15"/>
        <v>30</v>
      </c>
    </row>
    <row r="490" spans="1:44" x14ac:dyDescent="0.4">
      <c r="B490" s="135" t="s">
        <v>844</v>
      </c>
      <c r="C490" s="135">
        <v>20</v>
      </c>
      <c r="D490" s="172" t="s">
        <v>727</v>
      </c>
      <c r="F490" s="172"/>
      <c r="G490" s="143">
        <v>11</v>
      </c>
      <c r="H490" s="172"/>
      <c r="I490" s="143">
        <v>4</v>
      </c>
      <c r="AH490" s="143">
        <f t="shared" si="15"/>
        <v>15</v>
      </c>
    </row>
    <row r="491" spans="1:44" x14ac:dyDescent="0.4">
      <c r="B491" s="135" t="s">
        <v>845</v>
      </c>
      <c r="C491" s="135">
        <v>50</v>
      </c>
      <c r="D491" s="172" t="s">
        <v>728</v>
      </c>
      <c r="F491" s="172"/>
      <c r="H491" s="172"/>
      <c r="I491" s="143">
        <v>15</v>
      </c>
      <c r="AF491" s="143">
        <v>20</v>
      </c>
      <c r="AG491" s="165" t="s">
        <v>1057</v>
      </c>
      <c r="AH491" s="143">
        <f t="shared" si="15"/>
        <v>35</v>
      </c>
    </row>
    <row r="492" spans="1:44" x14ac:dyDescent="0.4">
      <c r="B492" s="135" t="s">
        <v>846</v>
      </c>
      <c r="D492" s="172" t="s">
        <v>729</v>
      </c>
      <c r="F492" s="172"/>
      <c r="G492" s="143">
        <v>55</v>
      </c>
      <c r="H492" s="172"/>
      <c r="I492" s="143">
        <v>15</v>
      </c>
      <c r="Q492" s="155" t="s">
        <v>954</v>
      </c>
      <c r="AF492" s="143">
        <v>30</v>
      </c>
      <c r="AG492" s="165" t="s">
        <v>1038</v>
      </c>
      <c r="AH492" s="143">
        <f t="shared" si="15"/>
        <v>100</v>
      </c>
      <c r="AK492" s="135">
        <v>500</v>
      </c>
    </row>
    <row r="493" spans="1:44" x14ac:dyDescent="0.4">
      <c r="B493" s="135" t="s">
        <v>847</v>
      </c>
      <c r="D493" s="172" t="s">
        <v>730</v>
      </c>
      <c r="F493" s="172"/>
      <c r="G493" s="143">
        <v>16.5</v>
      </c>
      <c r="H493" s="172"/>
      <c r="AH493" s="143">
        <f t="shared" si="15"/>
        <v>16.5</v>
      </c>
    </row>
    <row r="494" spans="1:44" x14ac:dyDescent="0.4">
      <c r="B494" s="135" t="s">
        <v>848</v>
      </c>
      <c r="D494" s="172" t="s">
        <v>731</v>
      </c>
      <c r="F494" s="172"/>
      <c r="H494" s="172"/>
      <c r="AH494" s="143">
        <f t="shared" si="15"/>
        <v>0</v>
      </c>
    </row>
    <row r="495" spans="1:44" x14ac:dyDescent="0.4">
      <c r="B495" s="135" t="s">
        <v>849</v>
      </c>
      <c r="C495" s="135">
        <v>50</v>
      </c>
      <c r="D495" s="172" t="s">
        <v>732</v>
      </c>
      <c r="F495" s="172"/>
      <c r="H495" s="172"/>
      <c r="I495" s="143">
        <v>8.5</v>
      </c>
      <c r="AH495" s="143">
        <f t="shared" si="15"/>
        <v>8.5</v>
      </c>
    </row>
    <row r="496" spans="1:44" x14ac:dyDescent="0.4">
      <c r="B496" s="135" t="s">
        <v>850</v>
      </c>
      <c r="D496" s="172" t="s">
        <v>733</v>
      </c>
      <c r="F496" s="172"/>
      <c r="H496" s="172"/>
      <c r="Y496" s="135">
        <v>73</v>
      </c>
      <c r="AH496" s="143">
        <f t="shared" si="15"/>
        <v>73</v>
      </c>
    </row>
    <row r="497" spans="2:38" x14ac:dyDescent="0.4">
      <c r="B497" s="135" t="s">
        <v>844</v>
      </c>
      <c r="D497" s="172" t="s">
        <v>734</v>
      </c>
      <c r="F497" s="172"/>
      <c r="H497" s="172"/>
      <c r="I497" s="143">
        <v>55</v>
      </c>
      <c r="Q497" s="155" t="s">
        <v>896</v>
      </c>
      <c r="Y497" s="135">
        <f>13.79+17.85</f>
        <v>31.64</v>
      </c>
      <c r="AH497" s="143">
        <f t="shared" si="15"/>
        <v>86.64</v>
      </c>
      <c r="AK497" s="135">
        <v>500</v>
      </c>
    </row>
    <row r="498" spans="2:38" x14ac:dyDescent="0.4">
      <c r="B498" s="135" t="s">
        <v>845</v>
      </c>
      <c r="D498" s="172" t="s">
        <v>735</v>
      </c>
      <c r="F498" s="172"/>
      <c r="H498" s="172"/>
      <c r="Y498" s="135">
        <v>21.71</v>
      </c>
      <c r="AA498" s="143">
        <v>20</v>
      </c>
      <c r="AF498" s="143">
        <v>7.5</v>
      </c>
      <c r="AG498" s="165" t="s">
        <v>1041</v>
      </c>
      <c r="AH498" s="143">
        <f t="shared" si="15"/>
        <v>49.21</v>
      </c>
      <c r="AL498" s="143">
        <f>264.25+27.52+1288.08+391.41+799.84</f>
        <v>2771.1</v>
      </c>
    </row>
    <row r="499" spans="2:38" x14ac:dyDescent="0.4">
      <c r="B499" s="135" t="s">
        <v>846</v>
      </c>
      <c r="D499" s="172" t="s">
        <v>736</v>
      </c>
      <c r="F499" s="172"/>
      <c r="H499" s="172"/>
      <c r="AH499" s="143">
        <f t="shared" si="15"/>
        <v>0</v>
      </c>
    </row>
    <row r="500" spans="2:38" x14ac:dyDescent="0.4">
      <c r="B500" s="135" t="s">
        <v>847</v>
      </c>
      <c r="D500" s="172" t="s">
        <v>737</v>
      </c>
      <c r="F500" s="172"/>
      <c r="H500" s="172"/>
      <c r="AH500" s="143">
        <f t="shared" si="15"/>
        <v>0</v>
      </c>
    </row>
    <row r="501" spans="2:38" x14ac:dyDescent="0.4">
      <c r="B501" s="135" t="s">
        <v>848</v>
      </c>
      <c r="D501" s="172" t="s">
        <v>738</v>
      </c>
      <c r="F501" s="172"/>
      <c r="H501" s="172"/>
      <c r="AF501" s="143">
        <v>70.3</v>
      </c>
      <c r="AG501" s="165" t="s">
        <v>1065</v>
      </c>
      <c r="AH501" s="143">
        <f t="shared" si="15"/>
        <v>70.3</v>
      </c>
    </row>
    <row r="502" spans="2:38" x14ac:dyDescent="0.4">
      <c r="B502" s="135" t="s">
        <v>849</v>
      </c>
      <c r="D502" s="172" t="s">
        <v>739</v>
      </c>
      <c r="F502" s="172"/>
      <c r="H502" s="172"/>
      <c r="AH502" s="143">
        <f t="shared" si="15"/>
        <v>0</v>
      </c>
    </row>
    <row r="503" spans="2:38" x14ac:dyDescent="0.4">
      <c r="B503" s="135" t="s">
        <v>850</v>
      </c>
      <c r="D503" s="172" t="s">
        <v>740</v>
      </c>
      <c r="F503" s="172"/>
      <c r="H503" s="172"/>
      <c r="AH503" s="143">
        <f t="shared" si="15"/>
        <v>0</v>
      </c>
    </row>
    <row r="504" spans="2:38" x14ac:dyDescent="0.4">
      <c r="B504" s="135" t="s">
        <v>844</v>
      </c>
      <c r="D504" s="172" t="s">
        <v>741</v>
      </c>
      <c r="F504" s="172"/>
      <c r="H504" s="172"/>
      <c r="AH504" s="143">
        <f t="shared" si="15"/>
        <v>0</v>
      </c>
    </row>
    <row r="505" spans="2:38" x14ac:dyDescent="0.4">
      <c r="B505" s="135" t="s">
        <v>845</v>
      </c>
      <c r="D505" s="172" t="s">
        <v>742</v>
      </c>
      <c r="F505" s="172"/>
      <c r="H505" s="172"/>
      <c r="AA505" s="143">
        <v>40</v>
      </c>
      <c r="AH505" s="143">
        <f t="shared" si="15"/>
        <v>40</v>
      </c>
    </row>
    <row r="506" spans="2:38" x14ac:dyDescent="0.4">
      <c r="B506" s="135" t="s">
        <v>846</v>
      </c>
      <c r="D506" s="172" t="s">
        <v>743</v>
      </c>
      <c r="F506" s="172"/>
      <c r="H506" s="172"/>
      <c r="AF506" s="143">
        <v>12.6</v>
      </c>
      <c r="AG506" s="165" t="s">
        <v>1041</v>
      </c>
      <c r="AH506" s="143">
        <f t="shared" si="15"/>
        <v>12.6</v>
      </c>
    </row>
    <row r="507" spans="2:38" x14ac:dyDescent="0.4">
      <c r="B507" s="135" t="s">
        <v>847</v>
      </c>
      <c r="D507" s="172" t="s">
        <v>744</v>
      </c>
      <c r="F507" s="172"/>
      <c r="H507" s="172"/>
      <c r="AH507" s="143">
        <f t="shared" si="15"/>
        <v>0</v>
      </c>
    </row>
    <row r="508" spans="2:38" x14ac:dyDescent="0.4">
      <c r="B508" s="135" t="s">
        <v>848</v>
      </c>
      <c r="D508" s="172" t="s">
        <v>745</v>
      </c>
      <c r="F508" s="172"/>
      <c r="H508" s="172"/>
      <c r="AH508" s="143">
        <f t="shared" si="15"/>
        <v>0</v>
      </c>
    </row>
    <row r="509" spans="2:38" x14ac:dyDescent="0.4">
      <c r="B509" s="135" t="s">
        <v>849</v>
      </c>
      <c r="D509" s="172" t="s">
        <v>746</v>
      </c>
      <c r="F509" s="172"/>
      <c r="H509" s="172"/>
      <c r="AA509" s="143">
        <v>20</v>
      </c>
      <c r="AH509" s="143">
        <f t="shared" si="15"/>
        <v>20</v>
      </c>
    </row>
    <row r="510" spans="2:38" x14ac:dyDescent="0.4">
      <c r="B510" s="135" t="s">
        <v>850</v>
      </c>
      <c r="D510" s="172" t="s">
        <v>747</v>
      </c>
      <c r="F510" s="172"/>
      <c r="H510" s="172"/>
      <c r="AH510" s="143">
        <f t="shared" si="15"/>
        <v>0</v>
      </c>
    </row>
    <row r="511" spans="2:38" x14ac:dyDescent="0.4">
      <c r="B511" s="135" t="s">
        <v>844</v>
      </c>
      <c r="D511" s="172" t="s">
        <v>748</v>
      </c>
      <c r="F511" s="172"/>
      <c r="H511" s="172"/>
      <c r="AH511" s="143">
        <f t="shared" si="15"/>
        <v>0</v>
      </c>
    </row>
    <row r="512" spans="2:38" x14ac:dyDescent="0.4">
      <c r="B512" s="135" t="s">
        <v>845</v>
      </c>
      <c r="D512" s="172" t="s">
        <v>749</v>
      </c>
      <c r="F512" s="172"/>
      <c r="H512" s="172"/>
      <c r="R512" s="135">
        <v>18</v>
      </c>
      <c r="S512" s="155" t="s">
        <v>972</v>
      </c>
      <c r="AF512" s="143">
        <v>58</v>
      </c>
      <c r="AG512" s="165" t="s">
        <v>1036</v>
      </c>
      <c r="AH512" s="143">
        <f t="shared" si="15"/>
        <v>76</v>
      </c>
    </row>
    <row r="513" spans="1:34" s="169" customFormat="1" x14ac:dyDescent="0.4">
      <c r="A513" s="169" t="s">
        <v>886</v>
      </c>
      <c r="F513" s="170"/>
      <c r="H513" s="170"/>
      <c r="J513" s="170"/>
      <c r="L513" s="170"/>
      <c r="N513" s="163"/>
      <c r="O513" s="163"/>
      <c r="Q513" s="170"/>
      <c r="S513" s="170"/>
      <c r="U513" s="170"/>
      <c r="W513" s="170"/>
      <c r="X513" s="163"/>
      <c r="Z513" s="170"/>
      <c r="AC513" s="170"/>
      <c r="AE513" s="170"/>
      <c r="AG513" s="170"/>
      <c r="AH513" s="171">
        <f>SUM(AH485:AH512)</f>
        <v>874.25</v>
      </c>
    </row>
    <row r="514" spans="1:34" x14ac:dyDescent="0.4">
      <c r="D514" s="172"/>
      <c r="F514" s="172"/>
      <c r="H514" s="172"/>
    </row>
    <row r="515" spans="1:34" s="161" customFormat="1" x14ac:dyDescent="0.4">
      <c r="A515" s="161" t="s">
        <v>887</v>
      </c>
      <c r="F515" s="162"/>
      <c r="H515" s="162"/>
      <c r="J515" s="162"/>
      <c r="L515" s="162"/>
      <c r="N515" s="163"/>
      <c r="O515" s="163"/>
      <c r="Q515" s="162"/>
      <c r="S515" s="162"/>
      <c r="U515" s="162"/>
      <c r="W515" s="162"/>
      <c r="X515" s="163"/>
      <c r="Z515" s="162"/>
      <c r="AC515" s="162"/>
      <c r="AE515" s="162"/>
      <c r="AG515" s="162"/>
      <c r="AH515" s="143"/>
    </row>
    <row r="516" spans="1:34" x14ac:dyDescent="0.4">
      <c r="B516" s="135" t="s">
        <v>846</v>
      </c>
      <c r="D516" s="172" t="s">
        <v>750</v>
      </c>
      <c r="F516" s="172"/>
      <c r="H516" s="172"/>
      <c r="I516" s="143">
        <v>51.5</v>
      </c>
      <c r="Q516" s="155" t="s">
        <v>947</v>
      </c>
      <c r="Y516" s="135">
        <v>73</v>
      </c>
      <c r="AA516" s="143">
        <v>20</v>
      </c>
      <c r="AF516" s="143">
        <f>36+27+21.4</f>
        <v>84.4</v>
      </c>
      <c r="AG516" s="165" t="s">
        <v>1066</v>
      </c>
      <c r="AH516" s="143">
        <f t="shared" ref="AH516:AH546" si="16">SUM(E516,G516,I516,K516,M516,R516,T516,V516,Y516,X516,AA516,AB516,AD516,AF516)</f>
        <v>228.9</v>
      </c>
    </row>
    <row r="517" spans="1:34" x14ac:dyDescent="0.4">
      <c r="B517" s="135" t="s">
        <v>847</v>
      </c>
      <c r="D517" s="172" t="s">
        <v>751</v>
      </c>
      <c r="F517" s="172"/>
      <c r="H517" s="172"/>
      <c r="I517" s="143">
        <v>43.5</v>
      </c>
      <c r="Q517" s="155" t="s">
        <v>954</v>
      </c>
      <c r="Y517" s="135">
        <v>15.72</v>
      </c>
      <c r="AH517" s="143">
        <f t="shared" si="16"/>
        <v>59.22</v>
      </c>
    </row>
    <row r="518" spans="1:34" x14ac:dyDescent="0.4">
      <c r="B518" s="135" t="s">
        <v>848</v>
      </c>
      <c r="D518" s="172" t="s">
        <v>752</v>
      </c>
      <c r="F518" s="172"/>
      <c r="G518" s="143">
        <v>6</v>
      </c>
      <c r="H518" s="172"/>
      <c r="AH518" s="143">
        <f t="shared" si="16"/>
        <v>6</v>
      </c>
    </row>
    <row r="519" spans="1:34" x14ac:dyDescent="0.4">
      <c r="B519" s="135" t="s">
        <v>849</v>
      </c>
      <c r="D519" s="172" t="s">
        <v>753</v>
      </c>
      <c r="F519" s="172"/>
      <c r="H519" s="172"/>
      <c r="I519" s="143">
        <v>18</v>
      </c>
      <c r="R519" s="135">
        <v>19</v>
      </c>
      <c r="S519" s="155" t="s">
        <v>965</v>
      </c>
      <c r="T519" s="143">
        <v>152</v>
      </c>
      <c r="AH519" s="143">
        <f t="shared" si="16"/>
        <v>189</v>
      </c>
    </row>
    <row r="520" spans="1:34" x14ac:dyDescent="0.4">
      <c r="B520" s="135" t="s">
        <v>850</v>
      </c>
      <c r="C520" s="135">
        <v>50</v>
      </c>
      <c r="D520" s="172" t="s">
        <v>754</v>
      </c>
      <c r="F520" s="172"/>
      <c r="G520" s="143">
        <v>10</v>
      </c>
      <c r="H520" s="172"/>
      <c r="I520" s="143">
        <v>8.5</v>
      </c>
      <c r="AF520" s="143">
        <f>51.9+41+224</f>
        <v>316.89999999999998</v>
      </c>
      <c r="AG520" s="165" t="s">
        <v>1067</v>
      </c>
      <c r="AH520" s="143">
        <f t="shared" si="16"/>
        <v>335.4</v>
      </c>
    </row>
    <row r="521" spans="1:34" x14ac:dyDescent="0.4">
      <c r="B521" s="135" t="s">
        <v>844</v>
      </c>
      <c r="D521" s="172" t="s">
        <v>755</v>
      </c>
      <c r="E521" s="143">
        <v>4</v>
      </c>
      <c r="F521" s="172"/>
      <c r="G521" s="143">
        <v>8.5</v>
      </c>
      <c r="H521" s="172"/>
      <c r="I521" s="143">
        <v>11</v>
      </c>
      <c r="AH521" s="143">
        <f t="shared" si="16"/>
        <v>23.5</v>
      </c>
    </row>
    <row r="522" spans="1:34" x14ac:dyDescent="0.4">
      <c r="B522" s="135" t="s">
        <v>845</v>
      </c>
      <c r="C522" s="135">
        <v>50</v>
      </c>
      <c r="D522" s="172" t="s">
        <v>756</v>
      </c>
      <c r="E522" s="143">
        <v>4</v>
      </c>
      <c r="F522" s="172"/>
      <c r="G522" s="143">
        <v>12</v>
      </c>
      <c r="H522" s="172"/>
      <c r="I522" s="143">
        <v>14</v>
      </c>
      <c r="AH522" s="143">
        <f t="shared" si="16"/>
        <v>30</v>
      </c>
    </row>
    <row r="523" spans="1:34" x14ac:dyDescent="0.4">
      <c r="B523" s="135" t="s">
        <v>846</v>
      </c>
      <c r="D523" s="172" t="s">
        <v>757</v>
      </c>
      <c r="E523" s="143">
        <v>11.5</v>
      </c>
      <c r="F523" s="172"/>
      <c r="G523" s="143">
        <v>12.5</v>
      </c>
      <c r="H523" s="172"/>
      <c r="I523" s="143">
        <v>8</v>
      </c>
      <c r="AF523" s="143">
        <v>30</v>
      </c>
      <c r="AG523" s="165" t="s">
        <v>1055</v>
      </c>
      <c r="AH523" s="143">
        <f t="shared" si="16"/>
        <v>62</v>
      </c>
    </row>
    <row r="524" spans="1:34" x14ac:dyDescent="0.4">
      <c r="B524" s="135" t="s">
        <v>847</v>
      </c>
      <c r="D524" s="172" t="s">
        <v>758</v>
      </c>
      <c r="E524" s="143">
        <v>4</v>
      </c>
      <c r="F524" s="172"/>
      <c r="H524" s="172"/>
      <c r="AF524" s="143">
        <v>30</v>
      </c>
      <c r="AG524" s="165" t="s">
        <v>1068</v>
      </c>
      <c r="AH524" s="143">
        <f t="shared" si="16"/>
        <v>34</v>
      </c>
    </row>
    <row r="525" spans="1:34" x14ac:dyDescent="0.4">
      <c r="B525" s="135" t="s">
        <v>848</v>
      </c>
      <c r="D525" s="172" t="s">
        <v>759</v>
      </c>
      <c r="F525" s="172"/>
      <c r="G525" s="143">
        <v>36.5</v>
      </c>
      <c r="H525" s="172"/>
      <c r="I525" s="143">
        <v>28</v>
      </c>
      <c r="Q525" s="155" t="s">
        <v>955</v>
      </c>
      <c r="AH525" s="143">
        <f t="shared" si="16"/>
        <v>64.5</v>
      </c>
    </row>
    <row r="526" spans="1:34" x14ac:dyDescent="0.4">
      <c r="B526" s="135" t="s">
        <v>849</v>
      </c>
      <c r="C526" s="135">
        <v>100</v>
      </c>
      <c r="D526" s="172" t="s">
        <v>760</v>
      </c>
      <c r="F526" s="172"/>
      <c r="H526" s="172"/>
      <c r="AH526" s="143">
        <f t="shared" si="16"/>
        <v>0</v>
      </c>
    </row>
    <row r="527" spans="1:34" x14ac:dyDescent="0.4">
      <c r="B527" s="135" t="s">
        <v>850</v>
      </c>
      <c r="D527" s="172" t="s">
        <v>761</v>
      </c>
      <c r="E527" s="143">
        <v>9</v>
      </c>
      <c r="F527" s="172"/>
      <c r="H527" s="172"/>
      <c r="I527" s="143">
        <v>8</v>
      </c>
      <c r="T527" s="143">
        <v>32</v>
      </c>
      <c r="AH527" s="143">
        <f t="shared" si="16"/>
        <v>49</v>
      </c>
    </row>
    <row r="528" spans="1:34" x14ac:dyDescent="0.4">
      <c r="B528" s="135" t="s">
        <v>844</v>
      </c>
      <c r="D528" s="172" t="s">
        <v>762</v>
      </c>
      <c r="E528" s="143">
        <v>10</v>
      </c>
      <c r="F528" s="172"/>
      <c r="G528" s="143">
        <v>10</v>
      </c>
      <c r="H528" s="172"/>
      <c r="R528" s="135">
        <v>17.47</v>
      </c>
      <c r="S528" s="155" t="s">
        <v>978</v>
      </c>
      <c r="AF528" s="143">
        <v>18</v>
      </c>
      <c r="AG528" s="165" t="s">
        <v>1069</v>
      </c>
      <c r="AH528" s="143">
        <f t="shared" si="16"/>
        <v>55.47</v>
      </c>
    </row>
    <row r="529" spans="2:34" x14ac:dyDescent="0.4">
      <c r="B529" s="135" t="s">
        <v>845</v>
      </c>
      <c r="C529" s="135">
        <v>100</v>
      </c>
      <c r="D529" s="190" t="s">
        <v>763</v>
      </c>
      <c r="F529" s="190"/>
      <c r="G529" s="143">
        <v>11</v>
      </c>
      <c r="H529" s="190"/>
      <c r="I529" s="143">
        <v>14.5</v>
      </c>
      <c r="AH529" s="143">
        <f t="shared" si="16"/>
        <v>25.5</v>
      </c>
    </row>
    <row r="530" spans="2:34" x14ac:dyDescent="0.4">
      <c r="B530" s="135" t="s">
        <v>846</v>
      </c>
      <c r="D530" s="172" t="s">
        <v>764</v>
      </c>
      <c r="F530" s="172"/>
      <c r="G530" s="143">
        <v>8.5</v>
      </c>
      <c r="H530" s="172"/>
      <c r="AF530" s="143">
        <v>15</v>
      </c>
      <c r="AG530" s="165" t="s">
        <v>1045</v>
      </c>
      <c r="AH530" s="143">
        <f t="shared" si="16"/>
        <v>23.5</v>
      </c>
    </row>
    <row r="531" spans="2:34" x14ac:dyDescent="0.4">
      <c r="B531" s="135" t="s">
        <v>847</v>
      </c>
      <c r="D531" s="172" t="s">
        <v>765</v>
      </c>
      <c r="E531" s="143">
        <v>10</v>
      </c>
      <c r="F531" s="172"/>
      <c r="G531" s="143">
        <v>10</v>
      </c>
      <c r="H531" s="172"/>
      <c r="I531" s="143">
        <v>10</v>
      </c>
      <c r="AH531" s="143">
        <f t="shared" si="16"/>
        <v>30</v>
      </c>
    </row>
    <row r="532" spans="2:34" x14ac:dyDescent="0.4">
      <c r="B532" s="135" t="s">
        <v>848</v>
      </c>
      <c r="C532" s="135">
        <v>100</v>
      </c>
      <c r="D532" s="190" t="s">
        <v>766</v>
      </c>
      <c r="F532" s="190"/>
      <c r="G532" s="143">
        <v>11.5</v>
      </c>
      <c r="H532" s="190"/>
      <c r="I532" s="143">
        <v>10</v>
      </c>
      <c r="AH532" s="143">
        <f t="shared" si="16"/>
        <v>21.5</v>
      </c>
    </row>
    <row r="533" spans="2:34" x14ac:dyDescent="0.4">
      <c r="B533" s="135" t="s">
        <v>849</v>
      </c>
      <c r="D533" s="172" t="s">
        <v>767</v>
      </c>
      <c r="F533" s="172"/>
      <c r="H533" s="172"/>
      <c r="I533" s="143">
        <v>8</v>
      </c>
      <c r="AA533" s="143">
        <v>30</v>
      </c>
      <c r="AH533" s="143">
        <f t="shared" si="16"/>
        <v>38</v>
      </c>
    </row>
    <row r="534" spans="2:34" x14ac:dyDescent="0.4">
      <c r="B534" s="135" t="s">
        <v>850</v>
      </c>
      <c r="D534" s="172" t="s">
        <v>768</v>
      </c>
      <c r="F534" s="172"/>
      <c r="G534" s="143">
        <v>8.5</v>
      </c>
      <c r="H534" s="172"/>
      <c r="I534" s="143">
        <v>6</v>
      </c>
      <c r="AA534" s="143">
        <v>20</v>
      </c>
      <c r="AH534" s="143">
        <f t="shared" si="16"/>
        <v>34.5</v>
      </c>
    </row>
    <row r="535" spans="2:34" x14ac:dyDescent="0.4">
      <c r="B535" s="135" t="s">
        <v>844</v>
      </c>
      <c r="C535" s="143"/>
      <c r="D535" s="172" t="s">
        <v>769</v>
      </c>
      <c r="E535" s="143">
        <v>6</v>
      </c>
      <c r="F535" s="172"/>
      <c r="G535" s="143">
        <v>8</v>
      </c>
      <c r="H535" s="172"/>
      <c r="I535" s="143">
        <v>9</v>
      </c>
      <c r="T535" s="143">
        <v>13.1</v>
      </c>
      <c r="AH535" s="143">
        <f t="shared" si="16"/>
        <v>36.1</v>
      </c>
    </row>
    <row r="536" spans="2:34" x14ac:dyDescent="0.4">
      <c r="B536" s="135" t="s">
        <v>845</v>
      </c>
      <c r="C536" s="143"/>
      <c r="D536" s="172" t="s">
        <v>770</v>
      </c>
      <c r="F536" s="172"/>
      <c r="G536" s="143">
        <v>8.5</v>
      </c>
      <c r="H536" s="172"/>
      <c r="I536" s="143">
        <v>17</v>
      </c>
      <c r="AH536" s="143">
        <f t="shared" si="16"/>
        <v>25.5</v>
      </c>
    </row>
    <row r="537" spans="2:34" x14ac:dyDescent="0.4">
      <c r="B537" s="135" t="s">
        <v>846</v>
      </c>
      <c r="C537" s="143">
        <v>100</v>
      </c>
      <c r="D537" s="190" t="s">
        <v>771</v>
      </c>
      <c r="F537" s="190"/>
      <c r="G537" s="143">
        <v>8</v>
      </c>
      <c r="H537" s="190"/>
      <c r="I537" s="143">
        <v>13</v>
      </c>
      <c r="T537" s="143">
        <v>27</v>
      </c>
      <c r="AA537" s="143">
        <v>10</v>
      </c>
      <c r="AH537" s="143">
        <f t="shared" si="16"/>
        <v>58</v>
      </c>
    </row>
    <row r="538" spans="2:34" x14ac:dyDescent="0.4">
      <c r="B538" s="135" t="s">
        <v>847</v>
      </c>
      <c r="C538" s="143"/>
      <c r="D538" s="172" t="s">
        <v>772</v>
      </c>
      <c r="E538" s="143">
        <v>7</v>
      </c>
      <c r="F538" s="172"/>
      <c r="G538" s="143">
        <v>12.5</v>
      </c>
      <c r="H538" s="172"/>
      <c r="AH538" s="143">
        <f t="shared" si="16"/>
        <v>19.5</v>
      </c>
    </row>
    <row r="539" spans="2:34" x14ac:dyDescent="0.4">
      <c r="B539" s="135" t="s">
        <v>848</v>
      </c>
      <c r="C539" s="143"/>
      <c r="D539" s="172" t="s">
        <v>773</v>
      </c>
      <c r="F539" s="172"/>
      <c r="H539" s="172"/>
      <c r="AH539" s="143">
        <f t="shared" si="16"/>
        <v>0</v>
      </c>
    </row>
    <row r="540" spans="2:34" x14ac:dyDescent="0.4">
      <c r="B540" s="135" t="s">
        <v>849</v>
      </c>
      <c r="C540" s="143"/>
      <c r="D540" s="172" t="s">
        <v>774</v>
      </c>
      <c r="F540" s="172"/>
      <c r="G540" s="143">
        <v>9</v>
      </c>
      <c r="H540" s="172"/>
      <c r="I540" s="143">
        <v>7.5</v>
      </c>
      <c r="AA540" s="143">
        <v>10</v>
      </c>
      <c r="AF540" s="143">
        <v>12.6</v>
      </c>
      <c r="AG540" s="165" t="s">
        <v>1041</v>
      </c>
      <c r="AH540" s="143">
        <f t="shared" si="16"/>
        <v>39.1</v>
      </c>
    </row>
    <row r="541" spans="2:34" x14ac:dyDescent="0.4">
      <c r="B541" s="135" t="s">
        <v>850</v>
      </c>
      <c r="C541" s="143"/>
      <c r="D541" s="172" t="s">
        <v>775</v>
      </c>
      <c r="F541" s="172"/>
      <c r="H541" s="172"/>
      <c r="I541" s="143">
        <v>8</v>
      </c>
      <c r="AH541" s="143">
        <f t="shared" si="16"/>
        <v>8</v>
      </c>
    </row>
    <row r="542" spans="2:34" x14ac:dyDescent="0.4">
      <c r="B542" s="135" t="s">
        <v>844</v>
      </c>
      <c r="C542" s="143">
        <v>100</v>
      </c>
      <c r="D542" s="190" t="s">
        <v>776</v>
      </c>
      <c r="E542" s="143">
        <v>5</v>
      </c>
      <c r="F542" s="190"/>
      <c r="H542" s="190"/>
      <c r="I542" s="143">
        <v>10</v>
      </c>
      <c r="R542" s="135">
        <v>19</v>
      </c>
      <c r="S542" s="155" t="s">
        <v>965</v>
      </c>
      <c r="AF542" s="143">
        <f>34.9+38.98</f>
        <v>73.88</v>
      </c>
      <c r="AG542" s="165" t="s">
        <v>1070</v>
      </c>
      <c r="AH542" s="143">
        <f t="shared" si="16"/>
        <v>107.88</v>
      </c>
    </row>
    <row r="543" spans="2:34" x14ac:dyDescent="0.4">
      <c r="B543" s="135" t="s">
        <v>845</v>
      </c>
      <c r="C543" s="143"/>
      <c r="D543" s="172" t="s">
        <v>777</v>
      </c>
      <c r="E543" s="143">
        <v>5.2</v>
      </c>
      <c r="F543" s="172"/>
      <c r="G543" s="143">
        <v>8.5</v>
      </c>
      <c r="H543" s="172"/>
      <c r="I543" s="143">
        <v>13</v>
      </c>
      <c r="AH543" s="143">
        <f t="shared" si="16"/>
        <v>26.7</v>
      </c>
    </row>
    <row r="544" spans="2:34" x14ac:dyDescent="0.4">
      <c r="B544" s="135" t="s">
        <v>846</v>
      </c>
      <c r="C544" s="143"/>
      <c r="D544" s="172" t="s">
        <v>778</v>
      </c>
      <c r="E544" s="143">
        <v>5.5</v>
      </c>
      <c r="F544" s="172"/>
      <c r="H544" s="172"/>
      <c r="AH544" s="143">
        <f t="shared" si="16"/>
        <v>5.5</v>
      </c>
    </row>
    <row r="545" spans="1:34" x14ac:dyDescent="0.4">
      <c r="B545" s="135" t="s">
        <v>847</v>
      </c>
      <c r="C545" s="143">
        <v>70</v>
      </c>
      <c r="D545" s="190" t="s">
        <v>779</v>
      </c>
      <c r="F545" s="190"/>
      <c r="G545" s="143">
        <v>9.5</v>
      </c>
      <c r="H545" s="190"/>
      <c r="I545" s="143">
        <v>10</v>
      </c>
      <c r="AF545" s="143">
        <v>5</v>
      </c>
      <c r="AG545" s="165" t="s">
        <v>1045</v>
      </c>
      <c r="AH545" s="143">
        <f t="shared" si="16"/>
        <v>24.5</v>
      </c>
    </row>
    <row r="546" spans="1:34" x14ac:dyDescent="0.4">
      <c r="B546" s="135" t="s">
        <v>848</v>
      </c>
      <c r="C546" s="143"/>
      <c r="D546" s="172" t="s">
        <v>780</v>
      </c>
      <c r="F546" s="172"/>
      <c r="G546" s="143">
        <v>11</v>
      </c>
      <c r="H546" s="172"/>
      <c r="I546" s="143">
        <v>20</v>
      </c>
      <c r="T546" s="143">
        <v>11.5</v>
      </c>
      <c r="AH546" s="143">
        <f t="shared" si="16"/>
        <v>42.5</v>
      </c>
    </row>
    <row r="547" spans="1:34" s="169" customFormat="1" x14ac:dyDescent="0.4">
      <c r="A547" s="169" t="s">
        <v>888</v>
      </c>
      <c r="F547" s="170"/>
      <c r="H547" s="170"/>
      <c r="J547" s="170"/>
      <c r="L547" s="170"/>
      <c r="N547" s="163"/>
      <c r="O547" s="163"/>
      <c r="Q547" s="170"/>
      <c r="S547" s="170"/>
      <c r="U547" s="170"/>
      <c r="W547" s="170"/>
      <c r="X547" s="163"/>
      <c r="Z547" s="170"/>
      <c r="AC547" s="170"/>
      <c r="AE547" s="170"/>
      <c r="AG547" s="170"/>
      <c r="AH547" s="171">
        <f>SUM(AH516:AH546)</f>
        <v>1703.2699999999998</v>
      </c>
    </row>
    <row r="548" spans="1:34" x14ac:dyDescent="0.4">
      <c r="C548" s="143"/>
      <c r="D548" s="172"/>
      <c r="F548" s="172"/>
      <c r="H548" s="172"/>
    </row>
    <row r="549" spans="1:34" s="161" customFormat="1" x14ac:dyDescent="0.4">
      <c r="A549" s="161" t="s">
        <v>873</v>
      </c>
      <c r="F549" s="162"/>
      <c r="H549" s="162"/>
      <c r="J549" s="162"/>
      <c r="L549" s="162"/>
      <c r="N549" s="163"/>
      <c r="O549" s="163"/>
      <c r="Q549" s="162"/>
      <c r="S549" s="162"/>
      <c r="U549" s="162"/>
      <c r="W549" s="162"/>
      <c r="X549" s="163"/>
      <c r="Z549" s="162"/>
      <c r="AC549" s="162"/>
      <c r="AE549" s="162"/>
      <c r="AG549" s="162"/>
      <c r="AH549" s="143"/>
    </row>
    <row r="550" spans="1:34" x14ac:dyDescent="0.4">
      <c r="B550" s="135" t="s">
        <v>849</v>
      </c>
      <c r="C550" s="143"/>
      <c r="D550" s="136" t="s">
        <v>781</v>
      </c>
      <c r="E550" s="143">
        <v>10.6</v>
      </c>
      <c r="T550" s="143">
        <v>28</v>
      </c>
      <c r="AH550" s="143">
        <f t="shared" ref="AH550:AH579" si="17">SUM(E550,G550,I550,K550,M550,R550,T550,V550,Y550,X550,AA550,AB550,AD550,AF550)</f>
        <v>38.6</v>
      </c>
    </row>
    <row r="551" spans="1:34" x14ac:dyDescent="0.4">
      <c r="B551" s="135" t="s">
        <v>850</v>
      </c>
      <c r="C551" s="143">
        <v>80</v>
      </c>
      <c r="D551" s="185" t="s">
        <v>782</v>
      </c>
      <c r="F551" s="185"/>
      <c r="H551" s="185"/>
      <c r="AH551" s="143">
        <f t="shared" si="17"/>
        <v>0</v>
      </c>
    </row>
    <row r="552" spans="1:34" x14ac:dyDescent="0.4">
      <c r="B552" s="135" t="s">
        <v>844</v>
      </c>
      <c r="C552" s="143"/>
      <c r="D552" s="136" t="s">
        <v>783</v>
      </c>
      <c r="E552" s="143">
        <v>5</v>
      </c>
      <c r="G552" s="143">
        <v>11</v>
      </c>
      <c r="I552" s="143">
        <v>12.5</v>
      </c>
      <c r="AH552" s="143">
        <f t="shared" si="17"/>
        <v>28.5</v>
      </c>
    </row>
    <row r="553" spans="1:34" x14ac:dyDescent="0.4">
      <c r="B553" s="135" t="s">
        <v>845</v>
      </c>
      <c r="C553" s="143"/>
      <c r="D553" s="136" t="s">
        <v>784</v>
      </c>
      <c r="E553" s="143">
        <v>5.5</v>
      </c>
      <c r="G553" s="143">
        <v>8.5</v>
      </c>
      <c r="AH553" s="143">
        <f t="shared" si="17"/>
        <v>14</v>
      </c>
    </row>
    <row r="554" spans="1:34" x14ac:dyDescent="0.4">
      <c r="B554" s="135" t="s">
        <v>846</v>
      </c>
      <c r="C554" s="143"/>
      <c r="D554" s="136" t="s">
        <v>785</v>
      </c>
      <c r="G554" s="143">
        <v>22</v>
      </c>
      <c r="AH554" s="143">
        <f t="shared" si="17"/>
        <v>22</v>
      </c>
    </row>
    <row r="555" spans="1:34" x14ac:dyDescent="0.4">
      <c r="B555" s="135" t="s">
        <v>847</v>
      </c>
      <c r="C555" s="143"/>
      <c r="D555" s="136" t="s">
        <v>786</v>
      </c>
      <c r="AH555" s="143">
        <f t="shared" si="17"/>
        <v>0</v>
      </c>
    </row>
    <row r="556" spans="1:34" x14ac:dyDescent="0.4">
      <c r="B556" s="135" t="s">
        <v>848</v>
      </c>
      <c r="C556" s="143"/>
      <c r="D556" s="136" t="s">
        <v>787</v>
      </c>
      <c r="AH556" s="143">
        <f t="shared" si="17"/>
        <v>0</v>
      </c>
    </row>
    <row r="557" spans="1:34" x14ac:dyDescent="0.4">
      <c r="B557" s="135" t="s">
        <v>849</v>
      </c>
      <c r="C557" s="143"/>
      <c r="D557" s="136" t="s">
        <v>788</v>
      </c>
      <c r="E557" s="143">
        <v>5</v>
      </c>
      <c r="G557" s="143">
        <v>8.5</v>
      </c>
      <c r="AF557" s="143">
        <v>3.5</v>
      </c>
      <c r="AG557" s="165" t="s">
        <v>1071</v>
      </c>
      <c r="AH557" s="143">
        <f t="shared" si="17"/>
        <v>17</v>
      </c>
    </row>
    <row r="558" spans="1:34" x14ac:dyDescent="0.4">
      <c r="B558" s="135" t="s">
        <v>850</v>
      </c>
      <c r="C558" s="143">
        <v>100</v>
      </c>
      <c r="D558" s="185" t="s">
        <v>151</v>
      </c>
      <c r="E558" s="143">
        <v>5.2</v>
      </c>
      <c r="F558" s="185"/>
      <c r="H558" s="185"/>
      <c r="I558" s="143">
        <v>5.5</v>
      </c>
      <c r="AF558" s="143">
        <v>10</v>
      </c>
      <c r="AG558" s="165" t="s">
        <v>1045</v>
      </c>
      <c r="AH558" s="143">
        <f t="shared" si="17"/>
        <v>20.7</v>
      </c>
    </row>
    <row r="559" spans="1:34" x14ac:dyDescent="0.4">
      <c r="B559" s="135" t="s">
        <v>844</v>
      </c>
      <c r="C559" s="143"/>
      <c r="D559" s="136" t="s">
        <v>789</v>
      </c>
      <c r="E559" s="143">
        <v>5</v>
      </c>
      <c r="G559" s="143">
        <v>12</v>
      </c>
      <c r="T559" s="143">
        <v>19.600000000000001</v>
      </c>
      <c r="AA559" s="143">
        <v>20</v>
      </c>
      <c r="AH559" s="143">
        <f t="shared" si="17"/>
        <v>56.6</v>
      </c>
    </row>
    <row r="560" spans="1:34" x14ac:dyDescent="0.4">
      <c r="B560" s="135" t="s">
        <v>845</v>
      </c>
      <c r="C560" s="143"/>
      <c r="D560" s="136" t="s">
        <v>131</v>
      </c>
      <c r="I560" s="143">
        <v>10</v>
      </c>
      <c r="T560" s="143">
        <v>2.5</v>
      </c>
      <c r="AH560" s="143">
        <f t="shared" si="17"/>
        <v>12.5</v>
      </c>
    </row>
    <row r="561" spans="2:34" x14ac:dyDescent="0.4">
      <c r="B561" s="135" t="s">
        <v>846</v>
      </c>
      <c r="C561" s="143"/>
      <c r="D561" s="136" t="s">
        <v>132</v>
      </c>
      <c r="E561" s="143">
        <v>9</v>
      </c>
      <c r="I561" s="143">
        <v>6</v>
      </c>
      <c r="AH561" s="143">
        <f t="shared" si="17"/>
        <v>15</v>
      </c>
    </row>
    <row r="562" spans="2:34" x14ac:dyDescent="0.4">
      <c r="B562" s="135" t="s">
        <v>847</v>
      </c>
      <c r="C562" s="143">
        <v>50</v>
      </c>
      <c r="D562" s="185" t="s">
        <v>133</v>
      </c>
      <c r="E562" s="143">
        <v>4</v>
      </c>
      <c r="F562" s="185"/>
      <c r="G562" s="143">
        <v>17</v>
      </c>
      <c r="H562" s="185"/>
      <c r="I562" s="143">
        <v>7</v>
      </c>
      <c r="AF562" s="143">
        <v>10</v>
      </c>
      <c r="AG562" s="165" t="s">
        <v>1072</v>
      </c>
      <c r="AH562" s="143">
        <f t="shared" si="17"/>
        <v>38</v>
      </c>
    </row>
    <row r="563" spans="2:34" x14ac:dyDescent="0.4">
      <c r="B563" s="135" t="s">
        <v>848</v>
      </c>
      <c r="C563" s="143"/>
      <c r="D563" s="136" t="s">
        <v>134</v>
      </c>
      <c r="G563" s="143">
        <v>10</v>
      </c>
      <c r="AH563" s="143">
        <f t="shared" si="17"/>
        <v>10</v>
      </c>
    </row>
    <row r="564" spans="2:34" x14ac:dyDescent="0.4">
      <c r="B564" s="135" t="s">
        <v>849</v>
      </c>
      <c r="C564" s="143">
        <v>20</v>
      </c>
      <c r="D564" s="185" t="s">
        <v>135</v>
      </c>
      <c r="F564" s="185"/>
      <c r="G564" s="143">
        <v>13</v>
      </c>
      <c r="H564" s="185"/>
      <c r="I564" s="143">
        <v>10</v>
      </c>
      <c r="AH564" s="143">
        <f t="shared" si="17"/>
        <v>23</v>
      </c>
    </row>
    <row r="565" spans="2:34" x14ac:dyDescent="0.4">
      <c r="B565" s="135" t="s">
        <v>850</v>
      </c>
      <c r="C565" s="143"/>
      <c r="D565" s="136" t="s">
        <v>136</v>
      </c>
      <c r="E565" s="143">
        <v>6.8</v>
      </c>
      <c r="G565" s="143">
        <v>7.5</v>
      </c>
      <c r="AH565" s="143">
        <f t="shared" si="17"/>
        <v>14.3</v>
      </c>
    </row>
    <row r="566" spans="2:34" x14ac:dyDescent="0.4">
      <c r="B566" s="135" t="s">
        <v>844</v>
      </c>
      <c r="C566" s="143">
        <v>55</v>
      </c>
      <c r="D566" s="185" t="s">
        <v>137</v>
      </c>
      <c r="F566" s="185"/>
      <c r="G566" s="143">
        <v>7</v>
      </c>
      <c r="H566" s="185"/>
      <c r="I566" s="143">
        <v>8.5</v>
      </c>
      <c r="AH566" s="143">
        <f t="shared" si="17"/>
        <v>15.5</v>
      </c>
    </row>
    <row r="567" spans="2:34" x14ac:dyDescent="0.4">
      <c r="B567" s="135" t="s">
        <v>845</v>
      </c>
      <c r="C567" s="143"/>
      <c r="D567" s="136" t="s">
        <v>138</v>
      </c>
      <c r="G567" s="143">
        <v>10.5</v>
      </c>
      <c r="AH567" s="143">
        <f t="shared" si="17"/>
        <v>10.5</v>
      </c>
    </row>
    <row r="568" spans="2:34" x14ac:dyDescent="0.4">
      <c r="B568" s="135" t="s">
        <v>846</v>
      </c>
      <c r="C568" s="143">
        <v>40</v>
      </c>
      <c r="D568" s="185" t="s">
        <v>139</v>
      </c>
      <c r="E568" s="143">
        <v>6</v>
      </c>
      <c r="F568" s="185"/>
      <c r="G568" s="143">
        <v>16.5</v>
      </c>
      <c r="H568" s="185"/>
      <c r="I568" s="143">
        <v>18</v>
      </c>
      <c r="AH568" s="143">
        <f t="shared" si="17"/>
        <v>40.5</v>
      </c>
    </row>
    <row r="569" spans="2:34" x14ac:dyDescent="0.4">
      <c r="B569" s="135" t="s">
        <v>847</v>
      </c>
      <c r="C569" s="143"/>
      <c r="D569" s="136" t="s">
        <v>140</v>
      </c>
      <c r="E569" s="143">
        <v>7.3</v>
      </c>
      <c r="G569" s="143">
        <v>14.5</v>
      </c>
      <c r="AF569" s="143">
        <v>5</v>
      </c>
      <c r="AG569" s="165" t="s">
        <v>1045</v>
      </c>
      <c r="AH569" s="143">
        <f t="shared" si="17"/>
        <v>26.8</v>
      </c>
    </row>
    <row r="570" spans="2:34" x14ac:dyDescent="0.4">
      <c r="B570" s="135" t="s">
        <v>848</v>
      </c>
      <c r="C570" s="143">
        <v>100</v>
      </c>
      <c r="D570" s="185" t="s">
        <v>141</v>
      </c>
      <c r="F570" s="185"/>
      <c r="H570" s="185"/>
      <c r="I570" s="143">
        <v>7</v>
      </c>
      <c r="AH570" s="143">
        <f t="shared" si="17"/>
        <v>7</v>
      </c>
    </row>
    <row r="571" spans="2:34" x14ac:dyDescent="0.4">
      <c r="B571" s="135" t="s">
        <v>849</v>
      </c>
      <c r="C571" s="143"/>
      <c r="D571" s="136" t="s">
        <v>142</v>
      </c>
      <c r="G571" s="143">
        <v>23</v>
      </c>
      <c r="AH571" s="143">
        <f t="shared" si="17"/>
        <v>23</v>
      </c>
    </row>
    <row r="572" spans="2:34" x14ac:dyDescent="0.4">
      <c r="B572" s="135" t="s">
        <v>850</v>
      </c>
      <c r="C572" s="143"/>
      <c r="D572" s="136" t="s">
        <v>143</v>
      </c>
      <c r="G572" s="143">
        <v>8.1999999999999993</v>
      </c>
      <c r="I572" s="143">
        <v>9.1999999999999993</v>
      </c>
      <c r="AH572" s="143">
        <f t="shared" si="17"/>
        <v>17.399999999999999</v>
      </c>
    </row>
    <row r="573" spans="2:34" x14ac:dyDescent="0.4">
      <c r="B573" s="135" t="s">
        <v>844</v>
      </c>
      <c r="C573" s="143"/>
      <c r="D573" s="136" t="s">
        <v>144</v>
      </c>
      <c r="E573" s="143">
        <v>5.8</v>
      </c>
      <c r="G573" s="143">
        <v>8.5</v>
      </c>
      <c r="AH573" s="143">
        <f t="shared" si="17"/>
        <v>14.3</v>
      </c>
    </row>
    <row r="574" spans="2:34" x14ac:dyDescent="0.4">
      <c r="B574" s="135" t="s">
        <v>845</v>
      </c>
      <c r="C574" s="143"/>
      <c r="D574" s="136" t="s">
        <v>145</v>
      </c>
      <c r="E574" s="143">
        <v>12</v>
      </c>
      <c r="G574" s="143">
        <v>17.5</v>
      </c>
      <c r="AH574" s="143">
        <f t="shared" si="17"/>
        <v>29.5</v>
      </c>
    </row>
    <row r="575" spans="2:34" x14ac:dyDescent="0.4">
      <c r="B575" s="135" t="s">
        <v>846</v>
      </c>
      <c r="C575" s="143">
        <v>100</v>
      </c>
      <c r="D575" s="185" t="s">
        <v>146</v>
      </c>
      <c r="E575" s="143">
        <v>6.5</v>
      </c>
      <c r="F575" s="185"/>
      <c r="H575" s="185"/>
      <c r="I575" s="143">
        <v>8.5</v>
      </c>
      <c r="AH575" s="143">
        <f t="shared" si="17"/>
        <v>15</v>
      </c>
    </row>
    <row r="576" spans="2:34" x14ac:dyDescent="0.4">
      <c r="B576" s="135" t="s">
        <v>847</v>
      </c>
      <c r="C576" s="143"/>
      <c r="D576" s="136" t="s">
        <v>147</v>
      </c>
      <c r="E576" s="143">
        <v>4.2</v>
      </c>
      <c r="G576" s="143">
        <v>13.5</v>
      </c>
      <c r="AH576" s="143">
        <f t="shared" si="17"/>
        <v>17.7</v>
      </c>
    </row>
    <row r="577" spans="1:34" x14ac:dyDescent="0.4">
      <c r="B577" s="135" t="s">
        <v>848</v>
      </c>
      <c r="C577" s="143"/>
      <c r="D577" s="136" t="s">
        <v>148</v>
      </c>
      <c r="E577" s="143">
        <v>8</v>
      </c>
      <c r="AH577" s="143">
        <f t="shared" si="17"/>
        <v>8</v>
      </c>
    </row>
    <row r="578" spans="1:34" x14ac:dyDescent="0.4">
      <c r="B578" s="135" t="s">
        <v>849</v>
      </c>
      <c r="C578" s="143"/>
      <c r="D578" s="136" t="s">
        <v>149</v>
      </c>
      <c r="AH578" s="143">
        <f t="shared" si="17"/>
        <v>0</v>
      </c>
    </row>
    <row r="579" spans="1:34" x14ac:dyDescent="0.4">
      <c r="B579" s="135" t="s">
        <v>850</v>
      </c>
      <c r="C579" s="143"/>
      <c r="D579" s="136" t="s">
        <v>150</v>
      </c>
      <c r="AH579" s="143">
        <f t="shared" si="17"/>
        <v>0</v>
      </c>
    </row>
    <row r="580" spans="1:34" s="169" customFormat="1" x14ac:dyDescent="0.4">
      <c r="A580" s="169" t="s">
        <v>875</v>
      </c>
      <c r="F580" s="170"/>
      <c r="H580" s="170"/>
      <c r="J580" s="170"/>
      <c r="L580" s="170"/>
      <c r="N580" s="163"/>
      <c r="O580" s="163"/>
      <c r="Q580" s="170"/>
      <c r="S580" s="170"/>
      <c r="U580" s="170"/>
      <c r="W580" s="170"/>
      <c r="X580" s="163"/>
      <c r="Z580" s="170"/>
      <c r="AC580" s="170"/>
      <c r="AE580" s="170"/>
      <c r="AG580" s="170"/>
      <c r="AH580" s="171">
        <f>SUM(AH550:AH579)</f>
        <v>535.4</v>
      </c>
    </row>
    <row r="581" spans="1:34" x14ac:dyDescent="0.4">
      <c r="C581" s="143"/>
    </row>
    <row r="582" spans="1:34" s="161" customFormat="1" x14ac:dyDescent="0.4">
      <c r="A582" s="161" t="s">
        <v>876</v>
      </c>
      <c r="F582" s="162"/>
      <c r="H582" s="162"/>
      <c r="J582" s="162"/>
      <c r="L582" s="162"/>
      <c r="N582" s="163"/>
      <c r="O582" s="163"/>
      <c r="Q582" s="162"/>
      <c r="S582" s="162"/>
      <c r="U582" s="162"/>
      <c r="W582" s="162"/>
      <c r="X582" s="163"/>
      <c r="Z582" s="162"/>
      <c r="AC582" s="162"/>
      <c r="AE582" s="162"/>
      <c r="AG582" s="162"/>
      <c r="AH582" s="143"/>
    </row>
    <row r="583" spans="1:34" x14ac:dyDescent="0.4">
      <c r="B583" s="135" t="s">
        <v>844</v>
      </c>
      <c r="C583" s="143"/>
      <c r="D583" s="136" t="s">
        <v>790</v>
      </c>
      <c r="AH583" s="143">
        <f t="shared" ref="AH583:AH612" si="18">SUM(E583,G583,I583,K583,M583,R583,T583,V583,Y583,X583,AA583,AB583,AD583,AF583)</f>
        <v>0</v>
      </c>
    </row>
    <row r="584" spans="1:34" x14ac:dyDescent="0.4">
      <c r="B584" s="135" t="s">
        <v>845</v>
      </c>
      <c r="C584" s="143"/>
      <c r="D584" s="136" t="s">
        <v>153</v>
      </c>
      <c r="AH584" s="143">
        <f t="shared" si="18"/>
        <v>0</v>
      </c>
    </row>
    <row r="585" spans="1:34" x14ac:dyDescent="0.4">
      <c r="B585" s="135" t="s">
        <v>846</v>
      </c>
      <c r="C585" s="143"/>
      <c r="D585" s="136" t="s">
        <v>154</v>
      </c>
      <c r="I585" s="143">
        <v>11.5</v>
      </c>
      <c r="AH585" s="143">
        <f t="shared" si="18"/>
        <v>11.5</v>
      </c>
    </row>
    <row r="586" spans="1:34" x14ac:dyDescent="0.4">
      <c r="B586" s="135" t="s">
        <v>847</v>
      </c>
      <c r="C586" s="143"/>
      <c r="D586" s="136" t="s">
        <v>155</v>
      </c>
      <c r="E586" s="143">
        <v>8.6999999999999993</v>
      </c>
      <c r="G586" s="143">
        <v>11</v>
      </c>
      <c r="I586" s="143">
        <v>8</v>
      </c>
      <c r="AH586" s="143">
        <f t="shared" si="18"/>
        <v>27.7</v>
      </c>
    </row>
    <row r="587" spans="1:34" x14ac:dyDescent="0.4">
      <c r="B587" s="135" t="s">
        <v>848</v>
      </c>
      <c r="C587" s="143">
        <v>50</v>
      </c>
      <c r="D587" s="185" t="s">
        <v>156</v>
      </c>
      <c r="F587" s="185"/>
      <c r="G587" s="143">
        <v>10</v>
      </c>
      <c r="H587" s="185"/>
      <c r="I587" s="143">
        <v>14</v>
      </c>
      <c r="AF587" s="143">
        <v>10</v>
      </c>
      <c r="AG587" s="165" t="s">
        <v>1045</v>
      </c>
      <c r="AH587" s="143">
        <f t="shared" si="18"/>
        <v>34</v>
      </c>
    </row>
    <row r="588" spans="1:34" x14ac:dyDescent="0.4">
      <c r="B588" s="135" t="s">
        <v>849</v>
      </c>
      <c r="C588" s="143"/>
      <c r="D588" s="136" t="s">
        <v>157</v>
      </c>
      <c r="I588" s="143">
        <v>19</v>
      </c>
      <c r="AH588" s="143">
        <f t="shared" si="18"/>
        <v>19</v>
      </c>
    </row>
    <row r="589" spans="1:34" x14ac:dyDescent="0.4">
      <c r="B589" s="135" t="s">
        <v>850</v>
      </c>
      <c r="C589" s="143">
        <v>50</v>
      </c>
      <c r="D589" s="185" t="s">
        <v>158</v>
      </c>
      <c r="E589" s="143">
        <v>3</v>
      </c>
      <c r="F589" s="185"/>
      <c r="G589" s="143">
        <v>11</v>
      </c>
      <c r="H589" s="185"/>
      <c r="AF589" s="143">
        <v>15</v>
      </c>
      <c r="AG589" s="165" t="s">
        <v>1045</v>
      </c>
      <c r="AH589" s="143">
        <f t="shared" si="18"/>
        <v>29</v>
      </c>
    </row>
    <row r="590" spans="1:34" x14ac:dyDescent="0.4">
      <c r="B590" s="135" t="s">
        <v>844</v>
      </c>
      <c r="C590" s="143"/>
      <c r="D590" s="136" t="s">
        <v>159</v>
      </c>
      <c r="E590" s="143">
        <v>4</v>
      </c>
      <c r="G590" s="143">
        <v>14</v>
      </c>
      <c r="T590" s="143">
        <v>15.1</v>
      </c>
      <c r="AH590" s="143">
        <f t="shared" si="18"/>
        <v>33.1</v>
      </c>
    </row>
    <row r="591" spans="1:34" x14ac:dyDescent="0.4">
      <c r="B591" s="135" t="s">
        <v>845</v>
      </c>
      <c r="C591" s="143">
        <v>50</v>
      </c>
      <c r="D591" s="185" t="s">
        <v>160</v>
      </c>
      <c r="E591" s="143">
        <v>5.4</v>
      </c>
      <c r="F591" s="185"/>
      <c r="G591" s="143">
        <v>3</v>
      </c>
      <c r="H591" s="185"/>
      <c r="I591" s="143">
        <v>7.5</v>
      </c>
      <c r="AH591" s="143">
        <f t="shared" si="18"/>
        <v>15.9</v>
      </c>
    </row>
    <row r="592" spans="1:34" x14ac:dyDescent="0.4">
      <c r="B592" s="135" t="s">
        <v>846</v>
      </c>
      <c r="C592" s="143"/>
      <c r="D592" s="136" t="s">
        <v>161</v>
      </c>
      <c r="E592" s="143">
        <v>3.4</v>
      </c>
      <c r="G592" s="143">
        <v>15</v>
      </c>
      <c r="I592" s="143">
        <v>8</v>
      </c>
      <c r="AF592" s="143">
        <v>5</v>
      </c>
      <c r="AG592" s="165" t="s">
        <v>1045</v>
      </c>
      <c r="AH592" s="143">
        <f t="shared" si="18"/>
        <v>31.4</v>
      </c>
    </row>
    <row r="593" spans="2:34" x14ac:dyDescent="0.4">
      <c r="B593" s="135" t="s">
        <v>847</v>
      </c>
      <c r="C593" s="143"/>
      <c r="D593" s="136" t="s">
        <v>162</v>
      </c>
      <c r="E593" s="143">
        <v>3.8</v>
      </c>
      <c r="G593" s="143">
        <v>10.5</v>
      </c>
      <c r="AH593" s="143">
        <f t="shared" si="18"/>
        <v>14.3</v>
      </c>
    </row>
    <row r="594" spans="2:34" x14ac:dyDescent="0.4">
      <c r="B594" s="135" t="s">
        <v>848</v>
      </c>
      <c r="C594" s="143"/>
      <c r="D594" s="136" t="s">
        <v>163</v>
      </c>
      <c r="AH594" s="143">
        <f t="shared" si="18"/>
        <v>0</v>
      </c>
    </row>
    <row r="595" spans="2:34" x14ac:dyDescent="0.4">
      <c r="B595" s="135" t="s">
        <v>849</v>
      </c>
      <c r="C595" s="143">
        <v>50</v>
      </c>
      <c r="D595" s="185" t="s">
        <v>164</v>
      </c>
      <c r="F595" s="185"/>
      <c r="H595" s="185"/>
      <c r="I595" s="143">
        <v>13</v>
      </c>
      <c r="AH595" s="143">
        <f t="shared" si="18"/>
        <v>13</v>
      </c>
    </row>
    <row r="596" spans="2:34" x14ac:dyDescent="0.4">
      <c r="B596" s="135" t="s">
        <v>850</v>
      </c>
      <c r="C596" s="143"/>
      <c r="D596" s="136" t="s">
        <v>165</v>
      </c>
      <c r="G596" s="143">
        <v>3</v>
      </c>
      <c r="I596" s="143">
        <v>9</v>
      </c>
      <c r="AH596" s="143">
        <f t="shared" si="18"/>
        <v>12</v>
      </c>
    </row>
    <row r="597" spans="2:34" x14ac:dyDescent="0.4">
      <c r="B597" s="135" t="s">
        <v>844</v>
      </c>
      <c r="C597" s="143"/>
      <c r="D597" s="136" t="s">
        <v>166</v>
      </c>
      <c r="G597" s="143">
        <v>11</v>
      </c>
      <c r="AF597" s="143">
        <v>27</v>
      </c>
      <c r="AG597" s="165" t="s">
        <v>1073</v>
      </c>
      <c r="AH597" s="143">
        <f t="shared" si="18"/>
        <v>38</v>
      </c>
    </row>
    <row r="598" spans="2:34" x14ac:dyDescent="0.4">
      <c r="B598" s="135" t="s">
        <v>845</v>
      </c>
      <c r="C598" s="143"/>
      <c r="D598" s="136" t="s">
        <v>167</v>
      </c>
      <c r="AH598" s="143">
        <f t="shared" si="18"/>
        <v>0</v>
      </c>
    </row>
    <row r="599" spans="2:34" x14ac:dyDescent="0.4">
      <c r="B599" s="135" t="s">
        <v>846</v>
      </c>
      <c r="C599" s="143"/>
      <c r="D599" s="136" t="s">
        <v>168</v>
      </c>
      <c r="AH599" s="143">
        <f t="shared" si="18"/>
        <v>0</v>
      </c>
    </row>
    <row r="600" spans="2:34" x14ac:dyDescent="0.4">
      <c r="B600" s="135" t="s">
        <v>847</v>
      </c>
      <c r="D600" s="136" t="s">
        <v>169</v>
      </c>
      <c r="AH600" s="143">
        <f t="shared" si="18"/>
        <v>0</v>
      </c>
    </row>
    <row r="601" spans="2:34" x14ac:dyDescent="0.4">
      <c r="B601" s="135" t="s">
        <v>848</v>
      </c>
      <c r="D601" s="136" t="s">
        <v>170</v>
      </c>
      <c r="AH601" s="143">
        <f t="shared" si="18"/>
        <v>0</v>
      </c>
    </row>
    <row r="602" spans="2:34" x14ac:dyDescent="0.4">
      <c r="B602" s="135" t="s">
        <v>849</v>
      </c>
      <c r="D602" s="136" t="s">
        <v>171</v>
      </c>
      <c r="AH602" s="143">
        <f t="shared" si="18"/>
        <v>0</v>
      </c>
    </row>
    <row r="603" spans="2:34" x14ac:dyDescent="0.4">
      <c r="B603" s="135" t="s">
        <v>850</v>
      </c>
      <c r="D603" s="136" t="s">
        <v>172</v>
      </c>
      <c r="AH603" s="143">
        <f t="shared" si="18"/>
        <v>0</v>
      </c>
    </row>
    <row r="604" spans="2:34" x14ac:dyDescent="0.4">
      <c r="B604" s="135" t="s">
        <v>844</v>
      </c>
      <c r="D604" s="136" t="s">
        <v>173</v>
      </c>
      <c r="AH604" s="143">
        <f t="shared" si="18"/>
        <v>0</v>
      </c>
    </row>
    <row r="605" spans="2:34" x14ac:dyDescent="0.4">
      <c r="B605" s="135" t="s">
        <v>845</v>
      </c>
      <c r="D605" s="136" t="s">
        <v>174</v>
      </c>
      <c r="AH605" s="143">
        <f t="shared" si="18"/>
        <v>0</v>
      </c>
    </row>
    <row r="606" spans="2:34" x14ac:dyDescent="0.4">
      <c r="B606" s="135" t="s">
        <v>846</v>
      </c>
      <c r="D606" s="136" t="s">
        <v>175</v>
      </c>
      <c r="AH606" s="143">
        <f t="shared" si="18"/>
        <v>0</v>
      </c>
    </row>
    <row r="607" spans="2:34" x14ac:dyDescent="0.4">
      <c r="B607" s="135" t="s">
        <v>847</v>
      </c>
      <c r="D607" s="136" t="s">
        <v>176</v>
      </c>
      <c r="AH607" s="143">
        <f t="shared" si="18"/>
        <v>0</v>
      </c>
    </row>
    <row r="608" spans="2:34" x14ac:dyDescent="0.4">
      <c r="B608" s="135" t="s">
        <v>848</v>
      </c>
      <c r="D608" s="136" t="s">
        <v>177</v>
      </c>
      <c r="AH608" s="143">
        <f t="shared" si="18"/>
        <v>0</v>
      </c>
    </row>
    <row r="609" spans="1:52" x14ac:dyDescent="0.4">
      <c r="B609" s="135" t="s">
        <v>849</v>
      </c>
      <c r="D609" s="136" t="s">
        <v>178</v>
      </c>
      <c r="AH609" s="143">
        <f t="shared" si="18"/>
        <v>0</v>
      </c>
    </row>
    <row r="610" spans="1:52" x14ac:dyDescent="0.4">
      <c r="B610" s="135" t="s">
        <v>850</v>
      </c>
      <c r="D610" s="136" t="s">
        <v>179</v>
      </c>
      <c r="AH610" s="143">
        <f t="shared" si="18"/>
        <v>0</v>
      </c>
    </row>
    <row r="611" spans="1:52" x14ac:dyDescent="0.4">
      <c r="B611" s="135" t="s">
        <v>844</v>
      </c>
      <c r="D611" s="136" t="s">
        <v>180</v>
      </c>
      <c r="AH611" s="143">
        <f t="shared" si="18"/>
        <v>0</v>
      </c>
    </row>
    <row r="612" spans="1:52" x14ac:dyDescent="0.4">
      <c r="B612" s="135" t="s">
        <v>845</v>
      </c>
      <c r="D612" s="136" t="s">
        <v>256</v>
      </c>
      <c r="AH612" s="143">
        <f t="shared" si="18"/>
        <v>0</v>
      </c>
    </row>
    <row r="613" spans="1:52" s="169" customFormat="1" x14ac:dyDescent="0.4">
      <c r="A613" s="169" t="s">
        <v>877</v>
      </c>
      <c r="F613" s="170"/>
      <c r="H613" s="170"/>
      <c r="J613" s="170"/>
      <c r="L613" s="170"/>
      <c r="N613" s="163"/>
      <c r="O613" s="163"/>
      <c r="Q613" s="170"/>
      <c r="S613" s="170"/>
      <c r="U613" s="170"/>
      <c r="W613" s="170"/>
      <c r="X613" s="163"/>
      <c r="Z613" s="170"/>
      <c r="AC613" s="170"/>
      <c r="AE613" s="170"/>
      <c r="AG613" s="170"/>
      <c r="AH613" s="171">
        <f>SUM(AH583:AH612)</f>
        <v>278.90000000000003</v>
      </c>
    </row>
    <row r="615" spans="1:52" s="174" customFormat="1" ht="33" x14ac:dyDescent="0.65">
      <c r="A615" s="173">
        <v>2018</v>
      </c>
      <c r="D615" s="175"/>
      <c r="E615" s="176"/>
      <c r="F615" s="175"/>
      <c r="G615" s="176"/>
      <c r="H615" s="175"/>
      <c r="I615" s="176"/>
      <c r="J615" s="177"/>
      <c r="K615" s="176"/>
      <c r="L615" s="177"/>
      <c r="M615" s="176"/>
      <c r="N615" s="176"/>
      <c r="O615" s="176"/>
      <c r="P615" s="176"/>
      <c r="Q615" s="177"/>
      <c r="S615" s="177"/>
      <c r="T615" s="176"/>
      <c r="U615" s="177"/>
      <c r="W615" s="177"/>
      <c r="X615" s="176"/>
      <c r="Z615" s="177"/>
      <c r="AA615" s="176"/>
      <c r="AC615" s="177"/>
      <c r="AD615" s="176"/>
      <c r="AE615" s="177"/>
      <c r="AF615" s="176"/>
      <c r="AG615" s="178"/>
      <c r="AH615" s="203">
        <f>SUM(AH451:AH613)/2</f>
        <v>4590.92</v>
      </c>
      <c r="AI615" s="180"/>
      <c r="AJ615" s="180"/>
      <c r="AL615" s="176"/>
      <c r="AO615" s="181"/>
      <c r="AP615" s="181"/>
      <c r="AQ615" s="181"/>
      <c r="AR615" s="181"/>
      <c r="AS615" s="182"/>
      <c r="AT615" s="182"/>
      <c r="AU615" s="182"/>
      <c r="AV615" s="182"/>
      <c r="AW615" s="183"/>
      <c r="AX615" s="183"/>
      <c r="AY615" s="183"/>
      <c r="AZ615" s="183"/>
    </row>
    <row r="616" spans="1:52" x14ac:dyDescent="0.4">
      <c r="B616" s="204"/>
    </row>
    <row r="617" spans="1:52" ht="28.5" x14ac:dyDescent="0.55000000000000004">
      <c r="B617" s="201">
        <v>2019</v>
      </c>
    </row>
    <row r="618" spans="1:52" s="161" customFormat="1" x14ac:dyDescent="0.4">
      <c r="A618" s="161" t="s">
        <v>876</v>
      </c>
      <c r="F618" s="162"/>
      <c r="H618" s="162"/>
      <c r="J618" s="162"/>
      <c r="L618" s="162"/>
      <c r="N618" s="163"/>
      <c r="O618" s="163"/>
      <c r="Q618" s="162"/>
      <c r="S618" s="162"/>
      <c r="U618" s="162"/>
      <c r="W618" s="162"/>
      <c r="X618" s="163"/>
      <c r="Z618" s="162"/>
      <c r="AC618" s="162"/>
      <c r="AE618" s="162"/>
      <c r="AG618" s="162"/>
      <c r="AH618" s="143"/>
    </row>
    <row r="619" spans="1:52" x14ac:dyDescent="0.4">
      <c r="B619" s="135" t="s">
        <v>856</v>
      </c>
      <c r="D619" s="136" t="s">
        <v>791</v>
      </c>
      <c r="M619" s="143">
        <v>24.4</v>
      </c>
      <c r="Y619" s="135">
        <f>3+3+3</f>
        <v>9</v>
      </c>
      <c r="AF619" s="143">
        <f>58+45</f>
        <v>103</v>
      </c>
      <c r="AG619" s="165" t="s">
        <v>1074</v>
      </c>
      <c r="AH619" s="143">
        <f t="shared" ref="AH619:AH649" si="19">SUM(E619,G619,I619,K619,M619,R619,T619,V619,Y619,X619,AA619,AB619,AD619,AF619)</f>
        <v>136.4</v>
      </c>
    </row>
    <row r="620" spans="1:52" x14ac:dyDescent="0.4">
      <c r="B620" s="135" t="s">
        <v>857</v>
      </c>
      <c r="D620" s="136" t="s">
        <v>153</v>
      </c>
      <c r="I620" s="143">
        <v>94</v>
      </c>
      <c r="Y620" s="135">
        <f>3+4+4+17.46</f>
        <v>28.46</v>
      </c>
      <c r="AG620" s="165" t="s">
        <v>1075</v>
      </c>
      <c r="AH620" s="143">
        <f t="shared" si="19"/>
        <v>122.46000000000001</v>
      </c>
    </row>
    <row r="621" spans="1:52" x14ac:dyDescent="0.4">
      <c r="B621" s="135" t="s">
        <v>847</v>
      </c>
      <c r="D621" s="136" t="s">
        <v>154</v>
      </c>
      <c r="K621" s="143">
        <v>19</v>
      </c>
      <c r="AH621" s="143">
        <f t="shared" si="19"/>
        <v>19</v>
      </c>
    </row>
    <row r="622" spans="1:52" x14ac:dyDescent="0.4">
      <c r="B622" s="135" t="s">
        <v>848</v>
      </c>
      <c r="D622" s="136" t="s">
        <v>155</v>
      </c>
      <c r="T622" s="143">
        <v>33.799999999999997</v>
      </c>
      <c r="U622" s="155" t="s">
        <v>991</v>
      </c>
      <c r="AH622" s="143">
        <f t="shared" si="19"/>
        <v>33.799999999999997</v>
      </c>
    </row>
    <row r="623" spans="1:52" x14ac:dyDescent="0.4">
      <c r="B623" s="135" t="s">
        <v>849</v>
      </c>
      <c r="D623" s="136" t="s">
        <v>156</v>
      </c>
      <c r="AH623" s="143">
        <f t="shared" si="19"/>
        <v>0</v>
      </c>
    </row>
    <row r="624" spans="1:52" x14ac:dyDescent="0.4">
      <c r="B624" s="135" t="s">
        <v>850</v>
      </c>
      <c r="D624" s="136" t="s">
        <v>157</v>
      </c>
      <c r="I624" s="143">
        <v>47</v>
      </c>
      <c r="Q624" s="155" t="s">
        <v>947</v>
      </c>
      <c r="Y624" s="135">
        <f>75+14+17</f>
        <v>106</v>
      </c>
      <c r="AH624" s="143">
        <f t="shared" si="19"/>
        <v>153</v>
      </c>
    </row>
    <row r="625" spans="2:50" x14ac:dyDescent="0.4">
      <c r="B625" s="135" t="s">
        <v>844</v>
      </c>
      <c r="C625" s="135">
        <v>50</v>
      </c>
      <c r="D625" s="136" t="s">
        <v>158</v>
      </c>
      <c r="E625" s="143">
        <v>7.5</v>
      </c>
      <c r="G625" s="143">
        <v>12.5</v>
      </c>
      <c r="I625" s="143">
        <v>13</v>
      </c>
      <c r="X625" s="140">
        <v>3</v>
      </c>
      <c r="AF625" s="143">
        <f>99+25</f>
        <v>124</v>
      </c>
      <c r="AG625" s="165" t="s">
        <v>1076</v>
      </c>
      <c r="AH625" s="143">
        <f t="shared" si="19"/>
        <v>160</v>
      </c>
      <c r="AL625" s="143">
        <v>1025.57</v>
      </c>
      <c r="AM625" s="135">
        <v>500</v>
      </c>
    </row>
    <row r="626" spans="2:50" x14ac:dyDescent="0.4">
      <c r="B626" s="135" t="s">
        <v>845</v>
      </c>
      <c r="C626" s="135">
        <v>50</v>
      </c>
      <c r="D626" s="136" t="s">
        <v>159</v>
      </c>
      <c r="E626" s="143">
        <v>3.5</v>
      </c>
      <c r="I626" s="143">
        <v>24</v>
      </c>
      <c r="AH626" s="143">
        <f t="shared" si="19"/>
        <v>27.5</v>
      </c>
    </row>
    <row r="627" spans="2:50" x14ac:dyDescent="0.4">
      <c r="B627" s="135" t="s">
        <v>846</v>
      </c>
      <c r="D627" s="136" t="s">
        <v>160</v>
      </c>
      <c r="E627" s="143">
        <v>8.5</v>
      </c>
      <c r="G627" s="143">
        <v>7</v>
      </c>
      <c r="I627" s="143">
        <v>11</v>
      </c>
      <c r="K627" s="143">
        <v>22</v>
      </c>
      <c r="R627" s="135">
        <f>6.49+2.48</f>
        <v>8.9700000000000006</v>
      </c>
      <c r="AA627" s="143">
        <v>10</v>
      </c>
      <c r="AF627" s="143">
        <v>39.799999999999997</v>
      </c>
      <c r="AG627" s="165" t="s">
        <v>1077</v>
      </c>
      <c r="AH627" s="143">
        <f t="shared" si="19"/>
        <v>107.27</v>
      </c>
      <c r="AO627" s="166">
        <v>2320.5500000000002</v>
      </c>
      <c r="AW627" s="168">
        <v>14.25</v>
      </c>
    </row>
    <row r="628" spans="2:50" x14ac:dyDescent="0.4">
      <c r="B628" s="135" t="s">
        <v>847</v>
      </c>
      <c r="C628" s="135">
        <v>50</v>
      </c>
      <c r="D628" s="136" t="s">
        <v>161</v>
      </c>
      <c r="E628" s="143">
        <v>7</v>
      </c>
      <c r="G628" s="143">
        <f>10+4</f>
        <v>14</v>
      </c>
      <c r="I628" s="143">
        <v>10</v>
      </c>
      <c r="T628" s="143">
        <v>14</v>
      </c>
      <c r="X628" s="140">
        <v>4</v>
      </c>
      <c r="AH628" s="143">
        <f t="shared" si="19"/>
        <v>49</v>
      </c>
    </row>
    <row r="629" spans="2:50" x14ac:dyDescent="0.4">
      <c r="B629" s="135" t="s">
        <v>848</v>
      </c>
      <c r="C629" s="135">
        <v>50</v>
      </c>
      <c r="D629" s="136" t="s">
        <v>162</v>
      </c>
      <c r="G629" s="143">
        <v>16.5</v>
      </c>
      <c r="I629" s="143">
        <v>10</v>
      </c>
      <c r="AH629" s="143">
        <f t="shared" si="19"/>
        <v>26.5</v>
      </c>
    </row>
    <row r="630" spans="2:50" x14ac:dyDescent="0.4">
      <c r="B630" s="135" t="s">
        <v>849</v>
      </c>
      <c r="D630" s="136" t="s">
        <v>163</v>
      </c>
      <c r="G630" s="143">
        <v>9.5</v>
      </c>
      <c r="I630" s="143">
        <v>14.5</v>
      </c>
      <c r="T630" s="143">
        <v>24.1</v>
      </c>
      <c r="AH630" s="143">
        <f t="shared" si="19"/>
        <v>48.1</v>
      </c>
    </row>
    <row r="631" spans="2:50" x14ac:dyDescent="0.4">
      <c r="B631" s="135" t="s">
        <v>850</v>
      </c>
      <c r="D631" s="136" t="s">
        <v>164</v>
      </c>
      <c r="G631" s="143">
        <v>9</v>
      </c>
      <c r="AA631" s="143">
        <v>9.98</v>
      </c>
      <c r="AH631" s="143">
        <f t="shared" si="19"/>
        <v>18.98</v>
      </c>
    </row>
    <row r="632" spans="2:50" x14ac:dyDescent="0.4">
      <c r="B632" s="135" t="s">
        <v>844</v>
      </c>
      <c r="D632" s="136" t="s">
        <v>165</v>
      </c>
      <c r="G632" s="143">
        <v>9</v>
      </c>
      <c r="R632" s="135">
        <f>3.98+3</f>
        <v>6.98</v>
      </c>
      <c r="X632" s="140">
        <v>4</v>
      </c>
      <c r="AH632" s="143">
        <f t="shared" si="19"/>
        <v>19.98</v>
      </c>
    </row>
    <row r="633" spans="2:50" x14ac:dyDescent="0.4">
      <c r="B633" s="135" t="s">
        <v>845</v>
      </c>
      <c r="C633" s="135">
        <v>50</v>
      </c>
      <c r="D633" s="136" t="s">
        <v>166</v>
      </c>
      <c r="G633" s="143">
        <v>10.5</v>
      </c>
      <c r="K633" s="143">
        <f>22+27</f>
        <v>49</v>
      </c>
      <c r="AF633" s="143">
        <v>40</v>
      </c>
      <c r="AG633" s="165" t="s">
        <v>1078</v>
      </c>
      <c r="AH633" s="143">
        <f t="shared" si="19"/>
        <v>99.5</v>
      </c>
    </row>
    <row r="634" spans="2:50" x14ac:dyDescent="0.4">
      <c r="B634" s="135" t="s">
        <v>846</v>
      </c>
      <c r="D634" s="136" t="s">
        <v>167</v>
      </c>
      <c r="G634" s="143">
        <f>8.5+6</f>
        <v>14.5</v>
      </c>
      <c r="I634" s="143">
        <v>9</v>
      </c>
      <c r="AH634" s="143">
        <f t="shared" si="19"/>
        <v>23.5</v>
      </c>
    </row>
    <row r="635" spans="2:50" x14ac:dyDescent="0.4">
      <c r="B635" s="135" t="s">
        <v>847</v>
      </c>
      <c r="D635" s="136" t="s">
        <v>168</v>
      </c>
      <c r="G635" s="143">
        <f>11+3.5</f>
        <v>14.5</v>
      </c>
      <c r="I635" s="143">
        <v>9.5</v>
      </c>
      <c r="T635" s="143">
        <v>12</v>
      </c>
      <c r="AA635" s="143">
        <v>10</v>
      </c>
      <c r="AF635" s="143">
        <v>10</v>
      </c>
      <c r="AG635" s="165" t="s">
        <v>1079</v>
      </c>
      <c r="AH635" s="143">
        <f t="shared" si="19"/>
        <v>56</v>
      </c>
    </row>
    <row r="636" spans="2:50" x14ac:dyDescent="0.4">
      <c r="B636" s="135" t="s">
        <v>848</v>
      </c>
      <c r="C636" s="135">
        <v>50</v>
      </c>
      <c r="D636" s="136" t="s">
        <v>169</v>
      </c>
      <c r="G636" s="143">
        <f>11+1.5</f>
        <v>12.5</v>
      </c>
      <c r="M636" s="143">
        <v>35</v>
      </c>
      <c r="X636" s="140">
        <v>4</v>
      </c>
      <c r="AF636" s="143">
        <v>39.799999999999997</v>
      </c>
      <c r="AG636" s="165" t="s">
        <v>1080</v>
      </c>
      <c r="AH636" s="143">
        <f t="shared" si="19"/>
        <v>91.3</v>
      </c>
      <c r="AL636" s="143">
        <v>5129</v>
      </c>
      <c r="AM636" s="135">
        <v>5500</v>
      </c>
      <c r="AN636" s="166" t="s">
        <v>889</v>
      </c>
      <c r="AO636" s="135"/>
      <c r="AP636" s="166">
        <v>5129</v>
      </c>
      <c r="AX636" s="168">
        <f>75+2.5+31.5</f>
        <v>109</v>
      </c>
    </row>
    <row r="637" spans="2:50" x14ac:dyDescent="0.4">
      <c r="B637" s="135" t="s">
        <v>849</v>
      </c>
      <c r="D637" s="136" t="s">
        <v>170</v>
      </c>
      <c r="G637" s="143">
        <f>12+4</f>
        <v>16</v>
      </c>
      <c r="I637" s="143">
        <v>77.5</v>
      </c>
      <c r="R637" s="135">
        <v>16.5</v>
      </c>
      <c r="AG637" s="165" t="s">
        <v>947</v>
      </c>
      <c r="AH637" s="143">
        <f t="shared" si="19"/>
        <v>110</v>
      </c>
    </row>
    <row r="638" spans="2:50" x14ac:dyDescent="0.4">
      <c r="B638" s="135" t="s">
        <v>850</v>
      </c>
      <c r="D638" s="136" t="s">
        <v>171</v>
      </c>
      <c r="G638" s="143">
        <v>16</v>
      </c>
      <c r="I638" s="143">
        <v>8.5</v>
      </c>
      <c r="R638" s="135">
        <v>31.2</v>
      </c>
      <c r="AG638" s="165" t="s">
        <v>1081</v>
      </c>
      <c r="AH638" s="143">
        <f t="shared" si="19"/>
        <v>55.7</v>
      </c>
    </row>
    <row r="639" spans="2:50" x14ac:dyDescent="0.4">
      <c r="B639" s="135" t="s">
        <v>844</v>
      </c>
      <c r="D639" s="136" t="s">
        <v>172</v>
      </c>
      <c r="G639" s="143">
        <v>7</v>
      </c>
      <c r="I639" s="143">
        <v>88</v>
      </c>
      <c r="R639" s="135">
        <f>3+2.5+2+2.5+2.48</f>
        <v>12.48</v>
      </c>
      <c r="Y639" s="135">
        <v>11.9</v>
      </c>
      <c r="AA639" s="143">
        <f>9.98+9.98</f>
        <v>19.96</v>
      </c>
      <c r="AG639" s="165" t="s">
        <v>1082</v>
      </c>
      <c r="AH639" s="143">
        <f t="shared" si="19"/>
        <v>139.34</v>
      </c>
    </row>
    <row r="640" spans="2:50" x14ac:dyDescent="0.4">
      <c r="B640" s="135" t="s">
        <v>845</v>
      </c>
      <c r="C640" s="135">
        <v>50</v>
      </c>
      <c r="D640" s="136" t="s">
        <v>173</v>
      </c>
      <c r="G640" s="143">
        <f>8.5+3</f>
        <v>11.5</v>
      </c>
      <c r="T640" s="143">
        <f>14.8+4</f>
        <v>18.8</v>
      </c>
      <c r="X640" s="140">
        <v>4</v>
      </c>
      <c r="AF640" s="143">
        <v>17.100000000000001</v>
      </c>
      <c r="AG640" s="165" t="s">
        <v>1083</v>
      </c>
      <c r="AH640" s="143">
        <f t="shared" si="19"/>
        <v>51.4</v>
      </c>
    </row>
    <row r="641" spans="1:34" x14ac:dyDescent="0.4">
      <c r="B641" s="135" t="s">
        <v>846</v>
      </c>
      <c r="D641" s="136" t="s">
        <v>174</v>
      </c>
      <c r="G641" s="143">
        <f>10+4</f>
        <v>14</v>
      </c>
      <c r="I641" s="143">
        <v>9</v>
      </c>
      <c r="K641" s="143">
        <v>30</v>
      </c>
      <c r="AH641" s="143">
        <f t="shared" si="19"/>
        <v>53</v>
      </c>
    </row>
    <row r="642" spans="1:34" x14ac:dyDescent="0.4">
      <c r="B642" s="135" t="s">
        <v>847</v>
      </c>
      <c r="D642" s="136" t="s">
        <v>175</v>
      </c>
      <c r="G642" s="143">
        <f>11+5</f>
        <v>16</v>
      </c>
      <c r="I642" s="143">
        <v>26</v>
      </c>
      <c r="K642" s="143">
        <v>24</v>
      </c>
      <c r="R642" s="135">
        <f>2.48+5</f>
        <v>7.48</v>
      </c>
      <c r="AF642" s="143">
        <f>48+5</f>
        <v>53</v>
      </c>
      <c r="AG642" s="165" t="s">
        <v>1084</v>
      </c>
      <c r="AH642" s="143">
        <f t="shared" si="19"/>
        <v>126.48</v>
      </c>
    </row>
    <row r="643" spans="1:34" x14ac:dyDescent="0.4">
      <c r="B643" s="135" t="s">
        <v>848</v>
      </c>
      <c r="D643" s="136" t="s">
        <v>176</v>
      </c>
      <c r="AF643" s="143">
        <v>120</v>
      </c>
      <c r="AG643" s="165" t="s">
        <v>1085</v>
      </c>
      <c r="AH643" s="143">
        <f t="shared" si="19"/>
        <v>120</v>
      </c>
    </row>
    <row r="644" spans="1:34" x14ac:dyDescent="0.4">
      <c r="B644" s="135" t="s">
        <v>849</v>
      </c>
      <c r="D644" s="136" t="s">
        <v>177</v>
      </c>
      <c r="AH644" s="143">
        <f t="shared" si="19"/>
        <v>0</v>
      </c>
    </row>
    <row r="645" spans="1:34" x14ac:dyDescent="0.4">
      <c r="B645" s="135" t="s">
        <v>850</v>
      </c>
      <c r="D645" s="136" t="s">
        <v>178</v>
      </c>
      <c r="AH645" s="143">
        <f t="shared" si="19"/>
        <v>0</v>
      </c>
    </row>
    <row r="646" spans="1:34" x14ac:dyDescent="0.4">
      <c r="B646" s="135" t="s">
        <v>844</v>
      </c>
      <c r="D646" s="136" t="s">
        <v>179</v>
      </c>
      <c r="AH646" s="143">
        <f t="shared" si="19"/>
        <v>0</v>
      </c>
    </row>
    <row r="647" spans="1:34" x14ac:dyDescent="0.4">
      <c r="B647" s="135" t="s">
        <v>845</v>
      </c>
      <c r="D647" s="136" t="s">
        <v>180</v>
      </c>
      <c r="AH647" s="143">
        <f t="shared" si="19"/>
        <v>0</v>
      </c>
    </row>
    <row r="648" spans="1:34" x14ac:dyDescent="0.4">
      <c r="B648" s="135" t="s">
        <v>846</v>
      </c>
      <c r="D648" s="136" t="s">
        <v>256</v>
      </c>
      <c r="AH648" s="143">
        <f t="shared" si="19"/>
        <v>0</v>
      </c>
    </row>
    <row r="649" spans="1:34" x14ac:dyDescent="0.4">
      <c r="B649" s="135" t="s">
        <v>847</v>
      </c>
      <c r="D649" s="136" t="s">
        <v>257</v>
      </c>
      <c r="AH649" s="143">
        <f t="shared" si="19"/>
        <v>0</v>
      </c>
    </row>
    <row r="650" spans="1:34" s="169" customFormat="1" x14ac:dyDescent="0.4">
      <c r="A650" s="169" t="s">
        <v>877</v>
      </c>
      <c r="F650" s="170"/>
      <c r="H650" s="170"/>
      <c r="J650" s="170"/>
      <c r="L650" s="170"/>
      <c r="N650" s="163"/>
      <c r="O650" s="163"/>
      <c r="Q650" s="170"/>
      <c r="S650" s="170"/>
      <c r="U650" s="170"/>
      <c r="W650" s="170"/>
      <c r="X650" s="163"/>
      <c r="Z650" s="170"/>
      <c r="AC650" s="170"/>
      <c r="AE650" s="170"/>
      <c r="AG650" s="170"/>
      <c r="AH650" s="171">
        <f>SUM(AH619:AH649)</f>
        <v>1848.2100000000003</v>
      </c>
    </row>
    <row r="652" spans="1:34" s="161" customFormat="1" x14ac:dyDescent="0.4">
      <c r="A652" s="161" t="s">
        <v>842</v>
      </c>
      <c r="F652" s="162"/>
      <c r="H652" s="162"/>
      <c r="J652" s="162"/>
      <c r="L652" s="162"/>
      <c r="N652" s="163"/>
      <c r="O652" s="163"/>
      <c r="Q652" s="162"/>
      <c r="S652" s="162"/>
      <c r="U652" s="162"/>
      <c r="W652" s="162"/>
      <c r="X652" s="163"/>
      <c r="Z652" s="162"/>
      <c r="AC652" s="162"/>
      <c r="AE652" s="162"/>
      <c r="AG652" s="162"/>
      <c r="AH652" s="143"/>
    </row>
    <row r="653" spans="1:34" x14ac:dyDescent="0.4">
      <c r="B653" s="135" t="s">
        <v>848</v>
      </c>
      <c r="D653" s="164" t="s">
        <v>792</v>
      </c>
      <c r="F653" s="164"/>
      <c r="H653" s="164"/>
      <c r="AH653" s="143">
        <f t="shared" ref="AH653:AH682" si="20">SUM(E653,G653,I653,K653,M653,R653,T653,V653,Y653,X653,AA653,AB653,AD653,AF653)</f>
        <v>0</v>
      </c>
    </row>
    <row r="654" spans="1:34" x14ac:dyDescent="0.4">
      <c r="B654" s="135" t="s">
        <v>849</v>
      </c>
      <c r="D654" s="136" t="s">
        <v>802</v>
      </c>
      <c r="AH654" s="143">
        <f t="shared" si="20"/>
        <v>0</v>
      </c>
    </row>
    <row r="655" spans="1:34" x14ac:dyDescent="0.4">
      <c r="B655" s="135" t="s">
        <v>850</v>
      </c>
      <c r="D655" s="164" t="s">
        <v>793</v>
      </c>
      <c r="F655" s="164"/>
      <c r="H655" s="164"/>
      <c r="AH655" s="143">
        <f t="shared" si="20"/>
        <v>0</v>
      </c>
    </row>
    <row r="656" spans="1:34" x14ac:dyDescent="0.4">
      <c r="B656" s="135" t="s">
        <v>844</v>
      </c>
      <c r="D656" s="136" t="s">
        <v>794</v>
      </c>
      <c r="AH656" s="143">
        <f t="shared" si="20"/>
        <v>0</v>
      </c>
    </row>
    <row r="657" spans="2:50" x14ac:dyDescent="0.4">
      <c r="B657" s="135" t="s">
        <v>845</v>
      </c>
      <c r="D657" s="164" t="s">
        <v>795</v>
      </c>
      <c r="F657" s="164"/>
      <c r="H657" s="164"/>
      <c r="AH657" s="143">
        <f t="shared" si="20"/>
        <v>0</v>
      </c>
    </row>
    <row r="658" spans="2:50" x14ac:dyDescent="0.4">
      <c r="B658" s="135" t="s">
        <v>846</v>
      </c>
      <c r="D658" s="136" t="s">
        <v>796</v>
      </c>
      <c r="AH658" s="143">
        <f t="shared" si="20"/>
        <v>0</v>
      </c>
    </row>
    <row r="659" spans="2:50" x14ac:dyDescent="0.4">
      <c r="B659" s="135" t="s">
        <v>847</v>
      </c>
      <c r="D659" s="164" t="s">
        <v>797</v>
      </c>
      <c r="F659" s="164"/>
      <c r="H659" s="164"/>
      <c r="AH659" s="143">
        <f t="shared" si="20"/>
        <v>0</v>
      </c>
    </row>
    <row r="660" spans="2:50" x14ac:dyDescent="0.4">
      <c r="B660" s="135" t="s">
        <v>848</v>
      </c>
      <c r="D660" s="136" t="s">
        <v>798</v>
      </c>
      <c r="AH660" s="143">
        <f t="shared" si="20"/>
        <v>0</v>
      </c>
    </row>
    <row r="661" spans="2:50" x14ac:dyDescent="0.4">
      <c r="B661" s="135" t="s">
        <v>849</v>
      </c>
      <c r="D661" s="164" t="s">
        <v>799</v>
      </c>
      <c r="F661" s="164"/>
      <c r="H661" s="164"/>
      <c r="AH661" s="143">
        <f t="shared" si="20"/>
        <v>0</v>
      </c>
    </row>
    <row r="662" spans="2:50" x14ac:dyDescent="0.4">
      <c r="B662" s="135" t="s">
        <v>850</v>
      </c>
      <c r="D662" s="136" t="s">
        <v>800</v>
      </c>
      <c r="AH662" s="143">
        <f t="shared" si="20"/>
        <v>0</v>
      </c>
      <c r="AO662" s="166">
        <v>2651.72</v>
      </c>
      <c r="AW662" s="168">
        <v>20.079999999999998</v>
      </c>
    </row>
    <row r="663" spans="2:50" x14ac:dyDescent="0.4">
      <c r="B663" s="135" t="s">
        <v>844</v>
      </c>
      <c r="D663" s="164" t="s">
        <v>801</v>
      </c>
      <c r="F663" s="164"/>
      <c r="H663" s="164"/>
      <c r="AH663" s="143">
        <f t="shared" si="20"/>
        <v>0</v>
      </c>
    </row>
    <row r="664" spans="2:50" x14ac:dyDescent="0.4">
      <c r="B664" s="135" t="s">
        <v>845</v>
      </c>
      <c r="D664" s="136" t="s">
        <v>260</v>
      </c>
      <c r="AH664" s="143">
        <f t="shared" si="20"/>
        <v>0</v>
      </c>
    </row>
    <row r="665" spans="2:50" x14ac:dyDescent="0.4">
      <c r="B665" s="135" t="s">
        <v>846</v>
      </c>
      <c r="D665" s="164" t="s">
        <v>261</v>
      </c>
      <c r="F665" s="164"/>
      <c r="H665" s="164"/>
      <c r="AH665" s="143">
        <f t="shared" si="20"/>
        <v>0</v>
      </c>
    </row>
    <row r="666" spans="2:50" x14ac:dyDescent="0.4">
      <c r="B666" s="135" t="s">
        <v>847</v>
      </c>
      <c r="D666" s="136" t="s">
        <v>262</v>
      </c>
      <c r="AH666" s="143">
        <f t="shared" si="20"/>
        <v>0</v>
      </c>
    </row>
    <row r="667" spans="2:50" x14ac:dyDescent="0.4">
      <c r="B667" s="135" t="s">
        <v>848</v>
      </c>
      <c r="D667" s="164" t="s">
        <v>263</v>
      </c>
      <c r="F667" s="164"/>
      <c r="H667" s="164"/>
      <c r="AH667" s="143">
        <f t="shared" si="20"/>
        <v>0</v>
      </c>
    </row>
    <row r="668" spans="2:50" x14ac:dyDescent="0.4">
      <c r="B668" s="135" t="s">
        <v>849</v>
      </c>
      <c r="D668" s="136" t="s">
        <v>264</v>
      </c>
      <c r="AH668" s="143">
        <f t="shared" si="20"/>
        <v>0</v>
      </c>
    </row>
    <row r="669" spans="2:50" x14ac:dyDescent="0.4">
      <c r="B669" s="135" t="s">
        <v>850</v>
      </c>
      <c r="D669" s="164" t="s">
        <v>265</v>
      </c>
      <c r="F669" s="164"/>
      <c r="H669" s="164"/>
      <c r="AH669" s="143">
        <f t="shared" si="20"/>
        <v>0</v>
      </c>
    </row>
    <row r="670" spans="2:50" x14ac:dyDescent="0.4">
      <c r="B670" s="135" t="s">
        <v>844</v>
      </c>
      <c r="D670" s="136" t="s">
        <v>266</v>
      </c>
      <c r="AH670" s="143">
        <f t="shared" si="20"/>
        <v>0</v>
      </c>
      <c r="AP670" s="166">
        <f>31.5+1500+37.6</f>
        <v>1569.1</v>
      </c>
      <c r="AX670" s="168">
        <f>31.5+24.25+8.9+10.5+3.4+7+1.7+23.25+14.35</f>
        <v>124.85000000000001</v>
      </c>
    </row>
    <row r="671" spans="2:50" x14ac:dyDescent="0.4">
      <c r="B671" s="135" t="s">
        <v>845</v>
      </c>
      <c r="D671" s="164" t="s">
        <v>267</v>
      </c>
      <c r="F671" s="164"/>
      <c r="H671" s="164"/>
      <c r="AH671" s="143">
        <f t="shared" si="20"/>
        <v>0</v>
      </c>
    </row>
    <row r="672" spans="2:50" x14ac:dyDescent="0.4">
      <c r="B672" s="135" t="s">
        <v>846</v>
      </c>
      <c r="D672" s="136" t="s">
        <v>268</v>
      </c>
      <c r="AH672" s="143">
        <f t="shared" si="20"/>
        <v>0</v>
      </c>
    </row>
    <row r="673" spans="1:34" x14ac:dyDescent="0.4">
      <c r="B673" s="135" t="s">
        <v>847</v>
      </c>
      <c r="D673" s="164" t="s">
        <v>4</v>
      </c>
      <c r="F673" s="164"/>
      <c r="H673" s="164"/>
      <c r="AH673" s="143">
        <f t="shared" si="20"/>
        <v>0</v>
      </c>
    </row>
    <row r="674" spans="1:34" x14ac:dyDescent="0.4">
      <c r="B674" s="135" t="s">
        <v>848</v>
      </c>
      <c r="D674" s="136" t="s">
        <v>5</v>
      </c>
      <c r="AH674" s="143">
        <f t="shared" si="20"/>
        <v>0</v>
      </c>
    </row>
    <row r="675" spans="1:34" x14ac:dyDescent="0.4">
      <c r="B675" s="135" t="s">
        <v>849</v>
      </c>
      <c r="D675" s="164" t="s">
        <v>6</v>
      </c>
      <c r="F675" s="164"/>
      <c r="H675" s="164"/>
      <c r="AH675" s="143">
        <f t="shared" si="20"/>
        <v>0</v>
      </c>
    </row>
    <row r="676" spans="1:34" x14ac:dyDescent="0.4">
      <c r="B676" s="135" t="s">
        <v>850</v>
      </c>
      <c r="D676" s="136" t="s">
        <v>7</v>
      </c>
      <c r="AH676" s="143">
        <f t="shared" si="20"/>
        <v>0</v>
      </c>
    </row>
    <row r="677" spans="1:34" x14ac:dyDescent="0.4">
      <c r="B677" s="135" t="s">
        <v>844</v>
      </c>
      <c r="D677" s="164" t="s">
        <v>8</v>
      </c>
      <c r="F677" s="164"/>
      <c r="H677" s="164"/>
      <c r="AH677" s="143">
        <f t="shared" si="20"/>
        <v>0</v>
      </c>
    </row>
    <row r="678" spans="1:34" x14ac:dyDescent="0.4">
      <c r="B678" s="135" t="s">
        <v>845</v>
      </c>
      <c r="D678" s="136" t="s">
        <v>9</v>
      </c>
      <c r="AH678" s="143">
        <f t="shared" si="20"/>
        <v>0</v>
      </c>
    </row>
    <row r="679" spans="1:34" x14ac:dyDescent="0.4">
      <c r="B679" s="135" t="s">
        <v>846</v>
      </c>
      <c r="D679" s="164" t="s">
        <v>10</v>
      </c>
      <c r="F679" s="164"/>
      <c r="H679" s="164"/>
      <c r="AH679" s="143">
        <f t="shared" si="20"/>
        <v>0</v>
      </c>
    </row>
    <row r="680" spans="1:34" x14ac:dyDescent="0.4">
      <c r="B680" s="135" t="s">
        <v>847</v>
      </c>
      <c r="D680" s="136" t="s">
        <v>11</v>
      </c>
      <c r="AH680" s="143">
        <f t="shared" si="20"/>
        <v>0</v>
      </c>
    </row>
    <row r="681" spans="1:34" x14ac:dyDescent="0.4">
      <c r="B681" s="135" t="s">
        <v>848</v>
      </c>
      <c r="D681" s="164" t="s">
        <v>12</v>
      </c>
      <c r="F681" s="164"/>
      <c r="H681" s="164"/>
      <c r="AH681" s="143">
        <f t="shared" si="20"/>
        <v>0</v>
      </c>
    </row>
    <row r="682" spans="1:34" x14ac:dyDescent="0.4">
      <c r="B682" s="135" t="s">
        <v>849</v>
      </c>
      <c r="D682" s="136" t="s">
        <v>13</v>
      </c>
      <c r="AH682" s="143">
        <f t="shared" si="20"/>
        <v>0</v>
      </c>
    </row>
    <row r="683" spans="1:34" s="169" customFormat="1" x14ac:dyDescent="0.4">
      <c r="A683" s="169" t="s">
        <v>851</v>
      </c>
      <c r="F683" s="170"/>
      <c r="H683" s="170"/>
      <c r="J683" s="170"/>
      <c r="L683" s="170"/>
      <c r="N683" s="163"/>
      <c r="O683" s="163"/>
      <c r="Q683" s="170"/>
      <c r="S683" s="170"/>
      <c r="U683" s="170"/>
      <c r="W683" s="170"/>
      <c r="X683" s="163"/>
      <c r="Z683" s="170"/>
      <c r="AC683" s="170"/>
      <c r="AE683" s="170"/>
      <c r="AG683" s="170"/>
      <c r="AH683" s="171">
        <f>SUM(AH653:AH682)</f>
        <v>0</v>
      </c>
    </row>
    <row r="685" spans="1:34" s="161" customFormat="1" x14ac:dyDescent="0.4">
      <c r="A685" s="161" t="s">
        <v>852</v>
      </c>
      <c r="F685" s="162"/>
      <c r="H685" s="162"/>
      <c r="J685" s="162"/>
      <c r="L685" s="162"/>
      <c r="N685" s="163"/>
      <c r="O685" s="163"/>
      <c r="Q685" s="162"/>
      <c r="S685" s="162"/>
      <c r="U685" s="162"/>
      <c r="W685" s="162"/>
      <c r="X685" s="163"/>
      <c r="Z685" s="162"/>
      <c r="AC685" s="162"/>
      <c r="AE685" s="162"/>
      <c r="AG685" s="162"/>
      <c r="AH685" s="143"/>
    </row>
    <row r="686" spans="1:34" x14ac:dyDescent="0.4">
      <c r="B686" s="135" t="s">
        <v>850</v>
      </c>
      <c r="D686" s="164" t="s">
        <v>803</v>
      </c>
      <c r="F686" s="164"/>
      <c r="H686" s="164"/>
      <c r="AH686" s="143">
        <f t="shared" ref="AH686:AH716" si="21">SUM(E686,G686,I686,K686,M686,R686,T686,V686,Y686,X686,AA686,AB686,AD686,AF686)</f>
        <v>0</v>
      </c>
    </row>
    <row r="687" spans="1:34" x14ac:dyDescent="0.4">
      <c r="B687" s="135" t="s">
        <v>844</v>
      </c>
      <c r="D687" s="164" t="s">
        <v>804</v>
      </c>
      <c r="F687" s="164"/>
      <c r="H687" s="164"/>
      <c r="AH687" s="143">
        <f t="shared" si="21"/>
        <v>0</v>
      </c>
    </row>
    <row r="688" spans="1:34" x14ac:dyDescent="0.4">
      <c r="B688" s="135" t="s">
        <v>845</v>
      </c>
      <c r="D688" s="164" t="s">
        <v>271</v>
      </c>
      <c r="F688" s="164"/>
      <c r="H688" s="164"/>
      <c r="AH688" s="143">
        <f t="shared" si="21"/>
        <v>0</v>
      </c>
    </row>
    <row r="689" spans="2:50" x14ac:dyDescent="0.4">
      <c r="B689" s="135" t="s">
        <v>846</v>
      </c>
      <c r="D689" s="164" t="s">
        <v>272</v>
      </c>
      <c r="F689" s="164"/>
      <c r="H689" s="164"/>
      <c r="AH689" s="143">
        <f t="shared" si="21"/>
        <v>0</v>
      </c>
    </row>
    <row r="690" spans="2:50" x14ac:dyDescent="0.4">
      <c r="B690" s="135" t="s">
        <v>847</v>
      </c>
      <c r="D690" s="164" t="s">
        <v>273</v>
      </c>
      <c r="F690" s="164"/>
      <c r="H690" s="164"/>
      <c r="AH690" s="143">
        <f t="shared" si="21"/>
        <v>0</v>
      </c>
    </row>
    <row r="691" spans="2:50" x14ac:dyDescent="0.4">
      <c r="B691" s="135" t="s">
        <v>848</v>
      </c>
      <c r="D691" s="164" t="s">
        <v>274</v>
      </c>
      <c r="F691" s="164"/>
      <c r="H691" s="164"/>
      <c r="AH691" s="143">
        <f t="shared" si="21"/>
        <v>0</v>
      </c>
    </row>
    <row r="692" spans="2:50" x14ac:dyDescent="0.4">
      <c r="B692" s="135" t="s">
        <v>849</v>
      </c>
      <c r="D692" s="164" t="s">
        <v>275</v>
      </c>
      <c r="F692" s="164"/>
      <c r="H692" s="164"/>
      <c r="AH692" s="143">
        <f t="shared" si="21"/>
        <v>0</v>
      </c>
    </row>
    <row r="693" spans="2:50" x14ac:dyDescent="0.4">
      <c r="B693" s="135" t="s">
        <v>850</v>
      </c>
      <c r="D693" s="164" t="s">
        <v>276</v>
      </c>
      <c r="F693" s="164"/>
      <c r="H693" s="164"/>
      <c r="AH693" s="143">
        <f t="shared" si="21"/>
        <v>0</v>
      </c>
    </row>
    <row r="694" spans="2:50" x14ac:dyDescent="0.4">
      <c r="B694" s="135" t="s">
        <v>844</v>
      </c>
      <c r="D694" s="164" t="s">
        <v>277</v>
      </c>
      <c r="F694" s="164"/>
      <c r="H694" s="164"/>
      <c r="AH694" s="143">
        <f t="shared" si="21"/>
        <v>0</v>
      </c>
    </row>
    <row r="695" spans="2:50" x14ac:dyDescent="0.4">
      <c r="B695" s="135" t="s">
        <v>845</v>
      </c>
      <c r="D695" s="164" t="s">
        <v>278</v>
      </c>
      <c r="F695" s="164"/>
      <c r="H695" s="164"/>
      <c r="AH695" s="143">
        <f t="shared" si="21"/>
        <v>0</v>
      </c>
      <c r="AO695" s="166">
        <v>2958.93</v>
      </c>
      <c r="AW695" s="168">
        <v>22.91</v>
      </c>
    </row>
    <row r="696" spans="2:50" x14ac:dyDescent="0.4">
      <c r="B696" s="135" t="s">
        <v>846</v>
      </c>
      <c r="D696" s="164" t="s">
        <v>279</v>
      </c>
      <c r="F696" s="164"/>
      <c r="H696" s="164"/>
      <c r="AH696" s="143">
        <f t="shared" si="21"/>
        <v>0</v>
      </c>
    </row>
    <row r="697" spans="2:50" x14ac:dyDescent="0.4">
      <c r="B697" s="135" t="s">
        <v>847</v>
      </c>
      <c r="D697" s="164" t="s">
        <v>280</v>
      </c>
      <c r="F697" s="164"/>
      <c r="H697" s="164"/>
      <c r="AH697" s="143">
        <f t="shared" si="21"/>
        <v>0</v>
      </c>
    </row>
    <row r="698" spans="2:50" x14ac:dyDescent="0.4">
      <c r="B698" s="135" t="s">
        <v>848</v>
      </c>
      <c r="D698" s="164" t="s">
        <v>281</v>
      </c>
      <c r="F698" s="164"/>
      <c r="H698" s="164"/>
      <c r="AH698" s="143">
        <f t="shared" si="21"/>
        <v>0</v>
      </c>
    </row>
    <row r="699" spans="2:50" x14ac:dyDescent="0.4">
      <c r="B699" s="135" t="s">
        <v>849</v>
      </c>
      <c r="D699" s="164" t="s">
        <v>18</v>
      </c>
      <c r="F699" s="164"/>
      <c r="H699" s="164"/>
      <c r="AH699" s="143">
        <f t="shared" si="21"/>
        <v>0</v>
      </c>
    </row>
    <row r="700" spans="2:50" x14ac:dyDescent="0.4">
      <c r="B700" s="135" t="s">
        <v>850</v>
      </c>
      <c r="D700" s="164" t="s">
        <v>19</v>
      </c>
      <c r="F700" s="164"/>
      <c r="H700" s="164"/>
      <c r="AH700" s="143">
        <f t="shared" si="21"/>
        <v>0</v>
      </c>
    </row>
    <row r="701" spans="2:50" x14ac:dyDescent="0.4">
      <c r="B701" s="135" t="s">
        <v>844</v>
      </c>
      <c r="D701" s="164" t="s">
        <v>20</v>
      </c>
      <c r="F701" s="164"/>
      <c r="H701" s="164"/>
      <c r="AH701" s="143">
        <f t="shared" si="21"/>
        <v>0</v>
      </c>
    </row>
    <row r="702" spans="2:50" x14ac:dyDescent="0.4">
      <c r="B702" s="135" t="s">
        <v>845</v>
      </c>
      <c r="D702" s="164" t="s">
        <v>21</v>
      </c>
      <c r="F702" s="164"/>
      <c r="H702" s="164"/>
      <c r="AH702" s="143">
        <f t="shared" si="21"/>
        <v>0</v>
      </c>
    </row>
    <row r="703" spans="2:50" x14ac:dyDescent="0.4">
      <c r="B703" s="135" t="s">
        <v>846</v>
      </c>
      <c r="D703" s="164" t="s">
        <v>22</v>
      </c>
      <c r="F703" s="164"/>
      <c r="H703" s="164"/>
      <c r="AH703" s="143">
        <f t="shared" si="21"/>
        <v>0</v>
      </c>
      <c r="AP703" s="166">
        <v>96.5</v>
      </c>
      <c r="AX703" s="168">
        <f>22.5+7.5+3+7.5+3+11+19.5+22.5</f>
        <v>96.5</v>
      </c>
    </row>
    <row r="704" spans="2:50" x14ac:dyDescent="0.4">
      <c r="B704" s="135" t="s">
        <v>847</v>
      </c>
      <c r="D704" s="164" t="s">
        <v>23</v>
      </c>
      <c r="F704" s="164"/>
      <c r="H704" s="164"/>
      <c r="AH704" s="143">
        <f t="shared" si="21"/>
        <v>0</v>
      </c>
    </row>
    <row r="705" spans="1:34" x14ac:dyDescent="0.4">
      <c r="B705" s="135" t="s">
        <v>848</v>
      </c>
      <c r="D705" s="164" t="s">
        <v>24</v>
      </c>
      <c r="F705" s="164"/>
      <c r="H705" s="164"/>
      <c r="AH705" s="143">
        <f t="shared" si="21"/>
        <v>0</v>
      </c>
    </row>
    <row r="706" spans="1:34" x14ac:dyDescent="0.4">
      <c r="B706" s="135" t="s">
        <v>849</v>
      </c>
      <c r="D706" s="164" t="s">
        <v>25</v>
      </c>
      <c r="F706" s="164"/>
      <c r="H706" s="164"/>
      <c r="AH706" s="143">
        <f t="shared" si="21"/>
        <v>0</v>
      </c>
    </row>
    <row r="707" spans="1:34" x14ac:dyDescent="0.4">
      <c r="B707" s="135" t="s">
        <v>850</v>
      </c>
      <c r="D707" s="164" t="s">
        <v>26</v>
      </c>
      <c r="F707" s="164"/>
      <c r="H707" s="164"/>
      <c r="AH707" s="143">
        <f t="shared" si="21"/>
        <v>0</v>
      </c>
    </row>
    <row r="708" spans="1:34" x14ac:dyDescent="0.4">
      <c r="B708" s="135" t="s">
        <v>844</v>
      </c>
      <c r="D708" s="164" t="s">
        <v>27</v>
      </c>
      <c r="F708" s="164"/>
      <c r="H708" s="164"/>
      <c r="AH708" s="143">
        <f t="shared" si="21"/>
        <v>0</v>
      </c>
    </row>
    <row r="709" spans="1:34" x14ac:dyDescent="0.4">
      <c r="B709" s="135" t="s">
        <v>845</v>
      </c>
      <c r="D709" s="164" t="s">
        <v>28</v>
      </c>
      <c r="F709" s="164"/>
      <c r="H709" s="164"/>
      <c r="AH709" s="143">
        <f t="shared" si="21"/>
        <v>0</v>
      </c>
    </row>
    <row r="710" spans="1:34" x14ac:dyDescent="0.4">
      <c r="B710" s="135" t="s">
        <v>846</v>
      </c>
      <c r="D710" s="164" t="s">
        <v>29</v>
      </c>
      <c r="F710" s="164"/>
      <c r="H710" s="164"/>
      <c r="AH710" s="143">
        <f t="shared" si="21"/>
        <v>0</v>
      </c>
    </row>
    <row r="711" spans="1:34" x14ac:dyDescent="0.4">
      <c r="B711" s="135" t="s">
        <v>847</v>
      </c>
      <c r="D711" s="164" t="s">
        <v>30</v>
      </c>
      <c r="F711" s="164"/>
      <c r="H711" s="164"/>
      <c r="AH711" s="143">
        <f t="shared" si="21"/>
        <v>0</v>
      </c>
    </row>
    <row r="712" spans="1:34" x14ac:dyDescent="0.4">
      <c r="B712" s="135" t="s">
        <v>848</v>
      </c>
      <c r="D712" s="164" t="s">
        <v>31</v>
      </c>
      <c r="F712" s="164"/>
      <c r="H712" s="164"/>
      <c r="AH712" s="143">
        <f t="shared" si="21"/>
        <v>0</v>
      </c>
    </row>
    <row r="713" spans="1:34" x14ac:dyDescent="0.4">
      <c r="B713" s="135" t="s">
        <v>849</v>
      </c>
      <c r="D713" s="164" t="s">
        <v>32</v>
      </c>
      <c r="F713" s="164"/>
      <c r="H713" s="164"/>
      <c r="AH713" s="143">
        <f t="shared" si="21"/>
        <v>0</v>
      </c>
    </row>
    <row r="714" spans="1:34" x14ac:dyDescent="0.4">
      <c r="B714" s="135" t="s">
        <v>850</v>
      </c>
      <c r="D714" s="164" t="s">
        <v>33</v>
      </c>
      <c r="F714" s="164"/>
      <c r="H714" s="164"/>
      <c r="AH714" s="143">
        <f t="shared" si="21"/>
        <v>0</v>
      </c>
    </row>
    <row r="715" spans="1:34" x14ac:dyDescent="0.4">
      <c r="B715" s="135" t="s">
        <v>844</v>
      </c>
      <c r="D715" s="164" t="s">
        <v>34</v>
      </c>
      <c r="F715" s="164"/>
      <c r="G715" s="143">
        <v>60</v>
      </c>
      <c r="H715" s="164" t="s">
        <v>896</v>
      </c>
      <c r="I715" s="143">
        <f>23.8+24</f>
        <v>47.8</v>
      </c>
      <c r="AH715" s="143">
        <f t="shared" si="21"/>
        <v>107.8</v>
      </c>
    </row>
    <row r="716" spans="1:34" x14ac:dyDescent="0.4">
      <c r="B716" s="135" t="s">
        <v>845</v>
      </c>
      <c r="D716" s="164" t="s">
        <v>35</v>
      </c>
      <c r="F716" s="164"/>
      <c r="H716" s="164"/>
      <c r="K716" s="143">
        <v>19.5</v>
      </c>
      <c r="L716" s="155" t="s">
        <v>923</v>
      </c>
      <c r="AH716" s="143">
        <f t="shared" si="21"/>
        <v>19.5</v>
      </c>
    </row>
    <row r="717" spans="1:34" s="169" customFormat="1" x14ac:dyDescent="0.4">
      <c r="A717" s="169" t="s">
        <v>860</v>
      </c>
      <c r="F717" s="170"/>
      <c r="H717" s="170"/>
      <c r="J717" s="170"/>
      <c r="L717" s="170"/>
      <c r="N717" s="163"/>
      <c r="O717" s="163"/>
      <c r="Q717" s="170"/>
      <c r="S717" s="170"/>
      <c r="U717" s="170"/>
      <c r="W717" s="170"/>
      <c r="X717" s="163"/>
      <c r="Z717" s="170"/>
      <c r="AC717" s="170"/>
      <c r="AE717" s="170"/>
      <c r="AG717" s="170"/>
      <c r="AH717" s="171">
        <f>SUM(AH686:AH716)</f>
        <v>127.3</v>
      </c>
    </row>
    <row r="718" spans="1:34" x14ac:dyDescent="0.4">
      <c r="D718" s="164"/>
      <c r="F718" s="164"/>
      <c r="H718" s="164"/>
    </row>
    <row r="719" spans="1:34" s="161" customFormat="1" x14ac:dyDescent="0.4">
      <c r="A719" s="161" t="s">
        <v>861</v>
      </c>
      <c r="F719" s="162"/>
      <c r="H719" s="162"/>
      <c r="J719" s="162"/>
      <c r="L719" s="162"/>
      <c r="N719" s="163"/>
      <c r="O719" s="163"/>
      <c r="Q719" s="162"/>
      <c r="S719" s="162"/>
      <c r="U719" s="162"/>
      <c r="W719" s="162"/>
      <c r="X719" s="163"/>
      <c r="Z719" s="162"/>
      <c r="AC719" s="162"/>
      <c r="AE719" s="162"/>
      <c r="AG719" s="162"/>
      <c r="AH719" s="143"/>
    </row>
    <row r="720" spans="1:34" x14ac:dyDescent="0.4">
      <c r="B720" s="135" t="s">
        <v>846</v>
      </c>
      <c r="D720" s="164" t="s">
        <v>805</v>
      </c>
      <c r="F720" s="164"/>
      <c r="H720" s="164"/>
      <c r="AH720" s="143">
        <f t="shared" ref="AH720:AH750" si="22">SUM(E720,G720,I720,K720,M720,R720,T720,V720,Y720,X720,AA720,AB720,AD720,AF720)</f>
        <v>0</v>
      </c>
    </row>
    <row r="721" spans="2:45" x14ac:dyDescent="0.4">
      <c r="B721" s="135" t="s">
        <v>847</v>
      </c>
      <c r="D721" s="164" t="s">
        <v>284</v>
      </c>
      <c r="F721" s="164"/>
      <c r="H721" s="164"/>
      <c r="I721" s="143">
        <v>39.799999999999997</v>
      </c>
      <c r="J721" s="155" t="s">
        <v>896</v>
      </c>
      <c r="AH721" s="143">
        <f t="shared" si="22"/>
        <v>39.799999999999997</v>
      </c>
    </row>
    <row r="722" spans="2:45" x14ac:dyDescent="0.4">
      <c r="B722" s="135" t="s">
        <v>848</v>
      </c>
      <c r="D722" s="164" t="s">
        <v>285</v>
      </c>
      <c r="F722" s="164"/>
      <c r="H722" s="164"/>
      <c r="AH722" s="143">
        <f t="shared" si="22"/>
        <v>0</v>
      </c>
    </row>
    <row r="723" spans="2:45" x14ac:dyDescent="0.4">
      <c r="B723" s="135" t="s">
        <v>849</v>
      </c>
      <c r="D723" s="164" t="s">
        <v>39</v>
      </c>
      <c r="F723" s="164"/>
      <c r="H723" s="164"/>
      <c r="I723" s="143">
        <v>49</v>
      </c>
      <c r="J723" s="155" t="s">
        <v>896</v>
      </c>
      <c r="AH723" s="143">
        <f t="shared" si="22"/>
        <v>49</v>
      </c>
    </row>
    <row r="724" spans="2:45" x14ac:dyDescent="0.4">
      <c r="B724" s="135" t="s">
        <v>850</v>
      </c>
      <c r="D724" s="164" t="s">
        <v>40</v>
      </c>
      <c r="F724" s="164"/>
      <c r="H724" s="164"/>
      <c r="AA724" s="143">
        <v>10</v>
      </c>
      <c r="AH724" s="143">
        <f t="shared" si="22"/>
        <v>10</v>
      </c>
    </row>
    <row r="725" spans="2:45" x14ac:dyDescent="0.4">
      <c r="B725" s="135" t="s">
        <v>844</v>
      </c>
      <c r="D725" s="164" t="s">
        <v>41</v>
      </c>
      <c r="F725" s="164"/>
      <c r="H725" s="164"/>
      <c r="AH725" s="143">
        <f t="shared" si="22"/>
        <v>0</v>
      </c>
    </row>
    <row r="726" spans="2:45" x14ac:dyDescent="0.4">
      <c r="B726" s="135" t="s">
        <v>845</v>
      </c>
      <c r="D726" s="164" t="s">
        <v>42</v>
      </c>
      <c r="F726" s="164"/>
      <c r="H726" s="164"/>
      <c r="AA726" s="143">
        <v>10</v>
      </c>
      <c r="AH726" s="143">
        <f t="shared" si="22"/>
        <v>10</v>
      </c>
    </row>
    <row r="727" spans="2:45" x14ac:dyDescent="0.4">
      <c r="B727" s="135" t="s">
        <v>846</v>
      </c>
      <c r="D727" s="164" t="s">
        <v>43</v>
      </c>
      <c r="F727" s="164"/>
      <c r="H727" s="164"/>
      <c r="Y727" s="135">
        <v>8</v>
      </c>
      <c r="Z727" s="155" t="s">
        <v>1000</v>
      </c>
      <c r="AA727" s="143">
        <v>10</v>
      </c>
      <c r="AH727" s="143">
        <f t="shared" si="22"/>
        <v>18</v>
      </c>
    </row>
    <row r="728" spans="2:45" x14ac:dyDescent="0.4">
      <c r="B728" s="135" t="s">
        <v>847</v>
      </c>
      <c r="D728" s="164" t="s">
        <v>44</v>
      </c>
      <c r="F728" s="164"/>
      <c r="G728" s="143">
        <v>28.5</v>
      </c>
      <c r="H728" s="164" t="s">
        <v>896</v>
      </c>
      <c r="R728" s="135">
        <v>8.5</v>
      </c>
      <c r="AB728" s="135">
        <v>31</v>
      </c>
      <c r="AC728" s="155" t="s">
        <v>922</v>
      </c>
      <c r="AH728" s="143">
        <f t="shared" si="22"/>
        <v>68</v>
      </c>
      <c r="AI728" s="144">
        <v>300</v>
      </c>
      <c r="AJ728" s="144" t="s">
        <v>910</v>
      </c>
    </row>
    <row r="729" spans="2:45" x14ac:dyDescent="0.4">
      <c r="B729" s="135" t="s">
        <v>848</v>
      </c>
      <c r="D729" s="164" t="s">
        <v>45</v>
      </c>
      <c r="F729" s="164"/>
      <c r="H729" s="164"/>
      <c r="Y729" s="135">
        <v>120</v>
      </c>
      <c r="Z729" s="155" t="s">
        <v>921</v>
      </c>
      <c r="AA729" s="143">
        <v>10</v>
      </c>
      <c r="AH729" s="143">
        <f t="shared" si="22"/>
        <v>130</v>
      </c>
      <c r="AI729" s="144">
        <v>500</v>
      </c>
      <c r="AJ729" s="144" t="s">
        <v>920</v>
      </c>
      <c r="AO729" s="166">
        <v>1348.31</v>
      </c>
    </row>
    <row r="730" spans="2:45" x14ac:dyDescent="0.4">
      <c r="B730" s="135" t="s">
        <v>849</v>
      </c>
      <c r="D730" s="164" t="s">
        <v>46</v>
      </c>
      <c r="F730" s="164"/>
      <c r="H730" s="164"/>
      <c r="AH730" s="143">
        <f t="shared" si="22"/>
        <v>0</v>
      </c>
    </row>
    <row r="731" spans="2:45" x14ac:dyDescent="0.4">
      <c r="B731" s="135" t="s">
        <v>850</v>
      </c>
      <c r="D731" s="164" t="s">
        <v>47</v>
      </c>
      <c r="F731" s="164"/>
      <c r="H731" s="164"/>
      <c r="R731" s="135">
        <v>24</v>
      </c>
      <c r="AH731" s="143">
        <f t="shared" si="22"/>
        <v>24</v>
      </c>
    </row>
    <row r="732" spans="2:45" x14ac:dyDescent="0.4">
      <c r="B732" s="135" t="s">
        <v>844</v>
      </c>
      <c r="D732" s="164" t="s">
        <v>48</v>
      </c>
      <c r="F732" s="164"/>
      <c r="H732" s="164"/>
      <c r="AB732" s="135">
        <v>19.399999999999999</v>
      </c>
      <c r="AC732" s="155" t="s">
        <v>919</v>
      </c>
      <c r="AH732" s="143">
        <f t="shared" si="22"/>
        <v>19.399999999999999</v>
      </c>
    </row>
    <row r="733" spans="2:45" x14ac:dyDescent="0.4">
      <c r="B733" s="135" t="s">
        <v>845</v>
      </c>
      <c r="D733" s="164" t="s">
        <v>49</v>
      </c>
      <c r="F733" s="164"/>
      <c r="H733" s="164"/>
      <c r="AB733" s="135">
        <v>76</v>
      </c>
      <c r="AC733" s="155" t="s">
        <v>918</v>
      </c>
      <c r="AH733" s="143">
        <f t="shared" si="22"/>
        <v>76</v>
      </c>
    </row>
    <row r="734" spans="2:45" x14ac:dyDescent="0.4">
      <c r="B734" s="135" t="s">
        <v>846</v>
      </c>
      <c r="D734" s="164" t="s">
        <v>50</v>
      </c>
      <c r="F734" s="164"/>
      <c r="H734" s="164"/>
      <c r="AH734" s="143">
        <f t="shared" si="22"/>
        <v>0</v>
      </c>
    </row>
    <row r="735" spans="2:45" x14ac:dyDescent="0.4">
      <c r="B735" s="135" t="s">
        <v>847</v>
      </c>
      <c r="D735" s="164" t="s">
        <v>51</v>
      </c>
      <c r="F735" s="164"/>
      <c r="H735" s="164"/>
      <c r="T735" s="143">
        <v>31</v>
      </c>
      <c r="AH735" s="143">
        <f t="shared" si="22"/>
        <v>31</v>
      </c>
    </row>
    <row r="736" spans="2:45" x14ac:dyDescent="0.4">
      <c r="B736" s="135" t="s">
        <v>848</v>
      </c>
      <c r="D736" s="164" t="s">
        <v>52</v>
      </c>
      <c r="E736" s="171"/>
      <c r="F736" s="164"/>
      <c r="H736" s="164"/>
      <c r="AA736" s="143">
        <v>10</v>
      </c>
      <c r="AD736" s="143">
        <v>39</v>
      </c>
      <c r="AE736" s="155" t="s">
        <v>917</v>
      </c>
      <c r="AH736" s="143">
        <f t="shared" si="22"/>
        <v>49</v>
      </c>
      <c r="AS736" s="167">
        <v>39</v>
      </c>
    </row>
    <row r="737" spans="1:50" x14ac:dyDescent="0.4">
      <c r="B737" s="135" t="s">
        <v>849</v>
      </c>
      <c r="D737" s="164" t="s">
        <v>53</v>
      </c>
      <c r="F737" s="164"/>
      <c r="H737" s="164"/>
      <c r="AH737" s="143">
        <f t="shared" si="22"/>
        <v>0</v>
      </c>
      <c r="AP737" s="166">
        <v>1321</v>
      </c>
      <c r="AX737" s="168">
        <f>23.25+7.75+3.1+7.75+3.1+7.75+15.5+23.25+49.61</f>
        <v>141.06</v>
      </c>
    </row>
    <row r="738" spans="1:50" x14ac:dyDescent="0.4">
      <c r="B738" s="135" t="s">
        <v>850</v>
      </c>
      <c r="D738" s="164" t="s">
        <v>54</v>
      </c>
      <c r="F738" s="164"/>
      <c r="H738" s="164"/>
      <c r="AH738" s="143">
        <f t="shared" si="22"/>
        <v>0</v>
      </c>
    </row>
    <row r="739" spans="1:50" x14ac:dyDescent="0.4">
      <c r="B739" s="135" t="s">
        <v>844</v>
      </c>
      <c r="D739" s="164" t="s">
        <v>55</v>
      </c>
      <c r="F739" s="164"/>
      <c r="H739" s="164"/>
      <c r="T739" s="143">
        <v>58</v>
      </c>
      <c r="AA739" s="143">
        <v>10</v>
      </c>
      <c r="AH739" s="143">
        <f t="shared" si="22"/>
        <v>68</v>
      </c>
    </row>
    <row r="740" spans="1:50" x14ac:dyDescent="0.4">
      <c r="B740" s="135" t="s">
        <v>845</v>
      </c>
      <c r="D740" s="164" t="s">
        <v>56</v>
      </c>
      <c r="F740" s="164"/>
      <c r="H740" s="164"/>
      <c r="AF740" s="143">
        <v>10</v>
      </c>
      <c r="AG740" s="165" t="s">
        <v>915</v>
      </c>
      <c r="AH740" s="143">
        <f t="shared" si="22"/>
        <v>10</v>
      </c>
    </row>
    <row r="741" spans="1:50" x14ac:dyDescent="0.4">
      <c r="B741" s="135" t="s">
        <v>846</v>
      </c>
      <c r="D741" s="164" t="s">
        <v>57</v>
      </c>
      <c r="F741" s="164"/>
      <c r="H741" s="164"/>
      <c r="AH741" s="143">
        <f t="shared" si="22"/>
        <v>0</v>
      </c>
    </row>
    <row r="742" spans="1:50" x14ac:dyDescent="0.4">
      <c r="B742" s="135" t="s">
        <v>847</v>
      </c>
      <c r="D742" s="164" t="s">
        <v>58</v>
      </c>
      <c r="F742" s="164"/>
      <c r="H742" s="164"/>
      <c r="AH742" s="143">
        <f t="shared" si="22"/>
        <v>0</v>
      </c>
    </row>
    <row r="743" spans="1:50" x14ac:dyDescent="0.4">
      <c r="B743" s="135" t="s">
        <v>848</v>
      </c>
      <c r="D743" s="164" t="s">
        <v>59</v>
      </c>
      <c r="F743" s="164"/>
      <c r="H743" s="164"/>
      <c r="AF743" s="143">
        <v>39</v>
      </c>
      <c r="AG743" s="165" t="s">
        <v>914</v>
      </c>
      <c r="AH743" s="143">
        <f t="shared" si="22"/>
        <v>39</v>
      </c>
    </row>
    <row r="744" spans="1:50" x14ac:dyDescent="0.4">
      <c r="B744" s="135" t="s">
        <v>849</v>
      </c>
      <c r="D744" s="164" t="s">
        <v>60</v>
      </c>
      <c r="F744" s="164"/>
      <c r="H744" s="164"/>
      <c r="AA744" s="143">
        <v>10</v>
      </c>
      <c r="AH744" s="143">
        <f t="shared" si="22"/>
        <v>10</v>
      </c>
    </row>
    <row r="745" spans="1:50" x14ac:dyDescent="0.4">
      <c r="B745" s="135" t="s">
        <v>850</v>
      </c>
      <c r="D745" s="164" t="s">
        <v>61</v>
      </c>
      <c r="F745" s="164"/>
      <c r="H745" s="164"/>
      <c r="AH745" s="143">
        <f t="shared" si="22"/>
        <v>0</v>
      </c>
    </row>
    <row r="746" spans="1:50" x14ac:dyDescent="0.4">
      <c r="B746" s="135" t="s">
        <v>844</v>
      </c>
      <c r="D746" s="164" t="s">
        <v>62</v>
      </c>
      <c r="F746" s="164"/>
      <c r="H746" s="164"/>
      <c r="AA746" s="143">
        <v>10</v>
      </c>
      <c r="AF746" s="143">
        <v>10000</v>
      </c>
      <c r="AG746" s="165" t="s">
        <v>912</v>
      </c>
      <c r="AH746" s="143">
        <f t="shared" si="22"/>
        <v>10010</v>
      </c>
      <c r="AI746" s="144">
        <v>10000</v>
      </c>
      <c r="AJ746" s="144" t="s">
        <v>913</v>
      </c>
    </row>
    <row r="747" spans="1:50" x14ac:dyDescent="0.4">
      <c r="B747" s="135" t="s">
        <v>845</v>
      </c>
      <c r="D747" s="164" t="s">
        <v>63</v>
      </c>
      <c r="F747" s="164"/>
      <c r="H747" s="164"/>
      <c r="AF747" s="143">
        <v>86</v>
      </c>
      <c r="AG747" s="165" t="s">
        <v>911</v>
      </c>
      <c r="AH747" s="143">
        <f t="shared" si="22"/>
        <v>86</v>
      </c>
    </row>
    <row r="748" spans="1:50" x14ac:dyDescent="0.4">
      <c r="B748" s="135" t="s">
        <v>846</v>
      </c>
      <c r="D748" s="164" t="s">
        <v>64</v>
      </c>
      <c r="F748" s="164"/>
      <c r="H748" s="164"/>
      <c r="Y748" s="135">
        <v>65.5</v>
      </c>
      <c r="Z748" s="155" t="s">
        <v>908</v>
      </c>
      <c r="AA748" s="143">
        <v>10</v>
      </c>
      <c r="AF748" s="143">
        <v>1500</v>
      </c>
      <c r="AG748" s="165" t="s">
        <v>909</v>
      </c>
      <c r="AH748" s="143">
        <f t="shared" si="22"/>
        <v>1575.5</v>
      </c>
      <c r="AI748" s="144">
        <v>1500</v>
      </c>
      <c r="AJ748" s="144" t="s">
        <v>910</v>
      </c>
    </row>
    <row r="749" spans="1:50" x14ac:dyDescent="0.4">
      <c r="B749" s="135" t="s">
        <v>847</v>
      </c>
      <c r="D749" s="164" t="s">
        <v>65</v>
      </c>
      <c r="F749" s="164"/>
      <c r="G749" s="143">
        <v>61.5</v>
      </c>
      <c r="H749" s="164" t="s">
        <v>905</v>
      </c>
      <c r="I749" s="143">
        <v>30</v>
      </c>
      <c r="J749" s="155" t="s">
        <v>896</v>
      </c>
      <c r="Y749" s="135">
        <f>1.5+3</f>
        <v>4.5</v>
      </c>
      <c r="Z749" s="155" t="s">
        <v>906</v>
      </c>
      <c r="AH749" s="143">
        <f t="shared" si="22"/>
        <v>96</v>
      </c>
      <c r="AI749" s="144">
        <v>200</v>
      </c>
      <c r="AJ749" s="144" t="s">
        <v>907</v>
      </c>
    </row>
    <row r="750" spans="1:50" x14ac:dyDescent="0.4">
      <c r="B750" s="135" t="s">
        <v>848</v>
      </c>
      <c r="D750" s="164" t="s">
        <v>66</v>
      </c>
      <c r="F750" s="164"/>
      <c r="G750" s="143">
        <v>41</v>
      </c>
      <c r="H750" s="164" t="s">
        <v>903</v>
      </c>
      <c r="Y750" s="135">
        <f>2+3+6</f>
        <v>11</v>
      </c>
      <c r="Z750" s="155" t="s">
        <v>904</v>
      </c>
      <c r="AF750" s="143">
        <v>20</v>
      </c>
      <c r="AG750" s="165" t="s">
        <v>902</v>
      </c>
      <c r="AH750" s="143">
        <f t="shared" si="22"/>
        <v>72</v>
      </c>
    </row>
    <row r="751" spans="1:50" s="169" customFormat="1" x14ac:dyDescent="0.4">
      <c r="A751" s="169" t="s">
        <v>868</v>
      </c>
      <c r="F751" s="170"/>
      <c r="H751" s="170"/>
      <c r="J751" s="170"/>
      <c r="L751" s="170"/>
      <c r="N751" s="163"/>
      <c r="O751" s="163"/>
      <c r="Q751" s="170"/>
      <c r="S751" s="170"/>
      <c r="U751" s="170"/>
      <c r="W751" s="170"/>
      <c r="X751" s="163"/>
      <c r="Z751" s="170"/>
      <c r="AC751" s="170"/>
      <c r="AE751" s="170"/>
      <c r="AG751" s="170"/>
      <c r="AH751" s="171">
        <f>SUM(AH720:AH750)-10000-1500-86</f>
        <v>904.70000000000073</v>
      </c>
      <c r="AI751" s="169">
        <f>SUM(AI720:AI749)-10000-1500-86</f>
        <v>914</v>
      </c>
    </row>
    <row r="752" spans="1:50" x14ac:dyDescent="0.4">
      <c r="D752" s="164"/>
      <c r="F752" s="164"/>
      <c r="H752" s="164"/>
    </row>
    <row r="753" spans="1:52" s="161" customFormat="1" x14ac:dyDescent="0.4">
      <c r="A753" s="161" t="s">
        <v>869</v>
      </c>
      <c r="F753" s="162"/>
      <c r="H753" s="162"/>
      <c r="J753" s="162"/>
      <c r="L753" s="162"/>
      <c r="N753" s="163"/>
      <c r="O753" s="163"/>
      <c r="Q753" s="162"/>
      <c r="S753" s="162"/>
      <c r="U753" s="162"/>
      <c r="W753" s="162"/>
      <c r="X753" s="163"/>
      <c r="Z753" s="162"/>
      <c r="AC753" s="162"/>
      <c r="AE753" s="162"/>
      <c r="AG753" s="162"/>
      <c r="AH753" s="143"/>
    </row>
    <row r="754" spans="1:52" x14ac:dyDescent="0.4">
      <c r="B754" s="135" t="s">
        <v>849</v>
      </c>
      <c r="D754" s="164" t="s">
        <v>806</v>
      </c>
      <c r="E754" s="143">
        <v>0</v>
      </c>
      <c r="F754" s="164" t="s">
        <v>916</v>
      </c>
      <c r="G754" s="143">
        <v>0</v>
      </c>
      <c r="H754" s="164" t="s">
        <v>916</v>
      </c>
      <c r="I754" s="143">
        <v>0</v>
      </c>
      <c r="J754" s="155" t="s">
        <v>916</v>
      </c>
      <c r="K754" s="143">
        <v>70</v>
      </c>
      <c r="L754" s="155" t="s">
        <v>938</v>
      </c>
      <c r="M754" s="143">
        <v>0</v>
      </c>
      <c r="N754" s="140">
        <v>0</v>
      </c>
      <c r="O754" s="140">
        <v>0</v>
      </c>
      <c r="P754" s="143">
        <v>0</v>
      </c>
      <c r="Q754" s="155" t="s">
        <v>916</v>
      </c>
      <c r="R754" s="135">
        <v>0</v>
      </c>
      <c r="S754" s="155" t="s">
        <v>916</v>
      </c>
      <c r="T754" s="143">
        <v>0</v>
      </c>
      <c r="U754" s="155" t="s">
        <v>916</v>
      </c>
      <c r="V754" s="135">
        <v>0</v>
      </c>
      <c r="W754" s="155" t="s">
        <v>916</v>
      </c>
      <c r="X754" s="140">
        <v>0</v>
      </c>
      <c r="Y754" s="135">
        <v>0</v>
      </c>
      <c r="Z754" s="155" t="s">
        <v>916</v>
      </c>
      <c r="AA754" s="143">
        <v>10</v>
      </c>
      <c r="AB754" s="135">
        <v>0</v>
      </c>
      <c r="AC754" s="155" t="s">
        <v>916</v>
      </c>
      <c r="AD754" s="143">
        <v>0</v>
      </c>
      <c r="AE754" s="155" t="s">
        <v>916</v>
      </c>
      <c r="AF754" s="143">
        <v>0</v>
      </c>
      <c r="AG754" s="165" t="s">
        <v>916</v>
      </c>
      <c r="AH754" s="143">
        <f t="shared" ref="AH754:AH783" si="23">SUM(E754,G754,I754,K754,M754,R754,T754,V754,Y754,X754,AA754,AB754,AD754,AF754)</f>
        <v>80</v>
      </c>
      <c r="AR754" s="166">
        <f t="shared" ref="AR754:AR816" si="24">SUM(AO754:AQ754)</f>
        <v>0</v>
      </c>
      <c r="AV754" s="167">
        <f t="shared" ref="AV754:AV816" si="25">SUM(AS754:AU754)</f>
        <v>0</v>
      </c>
      <c r="AZ754" s="168">
        <f>SUM(AW754:AY754)</f>
        <v>0</v>
      </c>
    </row>
    <row r="755" spans="1:52" x14ac:dyDescent="0.4">
      <c r="B755" s="135" t="s">
        <v>850</v>
      </c>
      <c r="D755" s="164" t="s">
        <v>69</v>
      </c>
      <c r="E755" s="143">
        <v>9.5</v>
      </c>
      <c r="F755" s="164" t="s">
        <v>916</v>
      </c>
      <c r="G755" s="143">
        <v>0</v>
      </c>
      <c r="H755" s="164" t="s">
        <v>916</v>
      </c>
      <c r="I755" s="143">
        <v>0</v>
      </c>
      <c r="J755" s="155" t="s">
        <v>916</v>
      </c>
      <c r="K755" s="143">
        <v>0</v>
      </c>
      <c r="L755" s="155" t="s">
        <v>916</v>
      </c>
      <c r="M755" s="143">
        <v>0</v>
      </c>
      <c r="N755" s="140">
        <v>0</v>
      </c>
      <c r="O755" s="140">
        <v>0</v>
      </c>
      <c r="P755" s="143">
        <v>0</v>
      </c>
      <c r="Q755" s="155" t="s">
        <v>916</v>
      </c>
      <c r="R755" s="135">
        <v>0</v>
      </c>
      <c r="S755" s="155" t="s">
        <v>916</v>
      </c>
      <c r="T755" s="143">
        <v>0</v>
      </c>
      <c r="U755" s="155" t="s">
        <v>916</v>
      </c>
      <c r="V755" s="135">
        <v>0</v>
      </c>
      <c r="W755" s="155" t="s">
        <v>916</v>
      </c>
      <c r="X755" s="140">
        <v>0</v>
      </c>
      <c r="Y755" s="135">
        <f>101.5+106.5</f>
        <v>208</v>
      </c>
      <c r="Z755" s="155" t="s">
        <v>1001</v>
      </c>
      <c r="AA755" s="143">
        <v>0</v>
      </c>
      <c r="AB755" s="135">
        <v>0</v>
      </c>
      <c r="AC755" s="155" t="s">
        <v>916</v>
      </c>
      <c r="AD755" s="143">
        <v>0</v>
      </c>
      <c r="AE755" s="155" t="s">
        <v>916</v>
      </c>
      <c r="AF755" s="143">
        <v>0</v>
      </c>
      <c r="AG755" s="165" t="s">
        <v>916</v>
      </c>
      <c r="AH755" s="143">
        <f t="shared" si="23"/>
        <v>217.5</v>
      </c>
      <c r="AR755" s="166">
        <f t="shared" si="24"/>
        <v>0</v>
      </c>
      <c r="AV755" s="167">
        <f t="shared" si="25"/>
        <v>0</v>
      </c>
      <c r="AZ755" s="168">
        <f t="shared" ref="AZ755:AZ782" si="26">SUM(AW755:AY755)</f>
        <v>0</v>
      </c>
    </row>
    <row r="756" spans="1:52" x14ac:dyDescent="0.4">
      <c r="B756" s="135" t="s">
        <v>844</v>
      </c>
      <c r="D756" s="164" t="s">
        <v>70</v>
      </c>
      <c r="E756" s="143">
        <v>0</v>
      </c>
      <c r="F756" s="164" t="s">
        <v>916</v>
      </c>
      <c r="G756" s="143">
        <v>0</v>
      </c>
      <c r="H756" s="164" t="s">
        <v>916</v>
      </c>
      <c r="I756" s="143">
        <v>0</v>
      </c>
      <c r="J756" s="155" t="s">
        <v>916</v>
      </c>
      <c r="K756" s="143">
        <v>0</v>
      </c>
      <c r="L756" s="155" t="s">
        <v>916</v>
      </c>
      <c r="M756" s="143">
        <v>0</v>
      </c>
      <c r="N756" s="140">
        <v>0</v>
      </c>
      <c r="O756" s="140">
        <v>0</v>
      </c>
      <c r="P756" s="143">
        <v>0</v>
      </c>
      <c r="Q756" s="155" t="s">
        <v>916</v>
      </c>
      <c r="R756" s="135">
        <v>0</v>
      </c>
      <c r="S756" s="155" t="s">
        <v>916</v>
      </c>
      <c r="T756" s="143">
        <v>32.5</v>
      </c>
      <c r="U756" s="155" t="s">
        <v>916</v>
      </c>
      <c r="V756" s="135">
        <v>0</v>
      </c>
      <c r="W756" s="155" t="s">
        <v>916</v>
      </c>
      <c r="X756" s="140">
        <v>0</v>
      </c>
      <c r="Y756" s="135">
        <v>0</v>
      </c>
      <c r="Z756" s="155" t="s">
        <v>916</v>
      </c>
      <c r="AA756" s="143">
        <v>0</v>
      </c>
      <c r="AB756" s="135">
        <v>0</v>
      </c>
      <c r="AC756" s="155" t="s">
        <v>916</v>
      </c>
      <c r="AD756" s="143">
        <v>273.8</v>
      </c>
      <c r="AE756" s="155" t="s">
        <v>901</v>
      </c>
      <c r="AF756" s="143">
        <v>0</v>
      </c>
      <c r="AG756" s="165" t="s">
        <v>916</v>
      </c>
      <c r="AH756" s="143">
        <f t="shared" si="23"/>
        <v>306.3</v>
      </c>
      <c r="AR756" s="166">
        <f t="shared" si="24"/>
        <v>0</v>
      </c>
      <c r="AS756" s="167">
        <v>273.8</v>
      </c>
      <c r="AV756" s="167">
        <f t="shared" si="25"/>
        <v>273.8</v>
      </c>
      <c r="AZ756" s="168">
        <f t="shared" si="26"/>
        <v>0</v>
      </c>
    </row>
    <row r="757" spans="1:52" x14ac:dyDescent="0.4">
      <c r="B757" s="135" t="s">
        <v>845</v>
      </c>
      <c r="D757" s="164" t="s">
        <v>71</v>
      </c>
      <c r="E757" s="143">
        <v>0</v>
      </c>
      <c r="F757" s="164" t="s">
        <v>916</v>
      </c>
      <c r="G757" s="143">
        <v>0</v>
      </c>
      <c r="H757" s="164" t="s">
        <v>916</v>
      </c>
      <c r="I757" s="143">
        <v>32.5</v>
      </c>
      <c r="J757" s="155" t="s">
        <v>896</v>
      </c>
      <c r="K757" s="143">
        <v>0</v>
      </c>
      <c r="L757" s="155" t="s">
        <v>916</v>
      </c>
      <c r="M757" s="143">
        <v>0</v>
      </c>
      <c r="N757" s="140">
        <v>0</v>
      </c>
      <c r="O757" s="140">
        <v>0</v>
      </c>
      <c r="P757" s="143">
        <v>0</v>
      </c>
      <c r="Q757" s="155" t="s">
        <v>916</v>
      </c>
      <c r="R757" s="135">
        <v>0</v>
      </c>
      <c r="S757" s="155" t="s">
        <v>916</v>
      </c>
      <c r="T757" s="143">
        <v>0</v>
      </c>
      <c r="U757" s="155" t="s">
        <v>916</v>
      </c>
      <c r="V757" s="135">
        <v>0</v>
      </c>
      <c r="W757" s="155" t="s">
        <v>916</v>
      </c>
      <c r="X757" s="140">
        <v>0</v>
      </c>
      <c r="Y757" s="135">
        <f>2+34.69</f>
        <v>36.69</v>
      </c>
      <c r="Z757" s="155" t="s">
        <v>899</v>
      </c>
      <c r="AA757" s="143">
        <v>10</v>
      </c>
      <c r="AB757" s="135">
        <v>0</v>
      </c>
      <c r="AC757" s="155" t="s">
        <v>916</v>
      </c>
      <c r="AD757" s="143">
        <v>0</v>
      </c>
      <c r="AE757" s="155" t="s">
        <v>916</v>
      </c>
      <c r="AF757" s="143">
        <f>89+15</f>
        <v>104</v>
      </c>
      <c r="AG757" s="165" t="s">
        <v>900</v>
      </c>
      <c r="AH757" s="143">
        <f t="shared" si="23"/>
        <v>183.19</v>
      </c>
      <c r="AR757" s="166">
        <f t="shared" si="24"/>
        <v>0</v>
      </c>
      <c r="AV757" s="167">
        <f t="shared" si="25"/>
        <v>0</v>
      </c>
      <c r="AZ757" s="168">
        <f t="shared" si="26"/>
        <v>0</v>
      </c>
    </row>
    <row r="758" spans="1:52" x14ac:dyDescent="0.4">
      <c r="B758" s="135" t="s">
        <v>846</v>
      </c>
      <c r="D758" s="164" t="s">
        <v>72</v>
      </c>
      <c r="E758" s="143">
        <v>0</v>
      </c>
      <c r="F758" s="164" t="s">
        <v>916</v>
      </c>
      <c r="G758" s="143">
        <v>0</v>
      </c>
      <c r="H758" s="164" t="s">
        <v>916</v>
      </c>
      <c r="I758" s="143">
        <v>0</v>
      </c>
      <c r="J758" s="155" t="s">
        <v>916</v>
      </c>
      <c r="K758" s="143">
        <v>43</v>
      </c>
      <c r="L758" s="155" t="s">
        <v>939</v>
      </c>
      <c r="M758" s="143">
        <v>0</v>
      </c>
      <c r="N758" s="140">
        <v>0</v>
      </c>
      <c r="O758" s="140">
        <v>0</v>
      </c>
      <c r="P758" s="143">
        <v>0</v>
      </c>
      <c r="Q758" s="155" t="s">
        <v>916</v>
      </c>
      <c r="R758" s="135">
        <v>0</v>
      </c>
      <c r="S758" s="155" t="s">
        <v>916</v>
      </c>
      <c r="T758" s="143">
        <v>0</v>
      </c>
      <c r="U758" s="155" t="s">
        <v>916</v>
      </c>
      <c r="V758" s="135">
        <v>0</v>
      </c>
      <c r="W758" s="155" t="s">
        <v>916</v>
      </c>
      <c r="X758" s="140">
        <v>0</v>
      </c>
      <c r="Y758" s="135">
        <f>2+16.72</f>
        <v>18.72</v>
      </c>
      <c r="Z758" s="155" t="s">
        <v>899</v>
      </c>
      <c r="AA758" s="143">
        <v>0</v>
      </c>
      <c r="AB758" s="135">
        <v>0</v>
      </c>
      <c r="AC758" s="155" t="s">
        <v>916</v>
      </c>
      <c r="AD758" s="143">
        <v>0</v>
      </c>
      <c r="AE758" s="155" t="s">
        <v>916</v>
      </c>
      <c r="AF758" s="143">
        <v>0</v>
      </c>
      <c r="AG758" s="165" t="s">
        <v>916</v>
      </c>
      <c r="AH758" s="143">
        <f t="shared" si="23"/>
        <v>61.72</v>
      </c>
      <c r="AR758" s="166">
        <f t="shared" si="24"/>
        <v>0</v>
      </c>
      <c r="AV758" s="167">
        <f t="shared" si="25"/>
        <v>0</v>
      </c>
      <c r="AZ758" s="168">
        <f t="shared" si="26"/>
        <v>0</v>
      </c>
    </row>
    <row r="759" spans="1:52" x14ac:dyDescent="0.4">
      <c r="B759" s="135" t="s">
        <v>847</v>
      </c>
      <c r="D759" s="164" t="s">
        <v>73</v>
      </c>
      <c r="E759" s="143">
        <v>0</v>
      </c>
      <c r="F759" s="164" t="s">
        <v>916</v>
      </c>
      <c r="G759" s="143">
        <v>0</v>
      </c>
      <c r="H759" s="164" t="s">
        <v>916</v>
      </c>
      <c r="I759" s="143">
        <v>0</v>
      </c>
      <c r="J759" s="155" t="s">
        <v>916</v>
      </c>
      <c r="K759" s="143">
        <v>0</v>
      </c>
      <c r="L759" s="155" t="s">
        <v>916</v>
      </c>
      <c r="M759" s="143">
        <v>0</v>
      </c>
      <c r="N759" s="140">
        <v>0</v>
      </c>
      <c r="O759" s="140">
        <v>0</v>
      </c>
      <c r="P759" s="143">
        <v>0</v>
      </c>
      <c r="Q759" s="155" t="s">
        <v>916</v>
      </c>
      <c r="R759" s="135">
        <v>0</v>
      </c>
      <c r="S759" s="155" t="s">
        <v>916</v>
      </c>
      <c r="T759" s="143">
        <v>0</v>
      </c>
      <c r="U759" s="155" t="s">
        <v>916</v>
      </c>
      <c r="V759" s="135">
        <v>0</v>
      </c>
      <c r="W759" s="155" t="s">
        <v>916</v>
      </c>
      <c r="X759" s="140">
        <v>0</v>
      </c>
      <c r="Y759" s="135">
        <v>0</v>
      </c>
      <c r="Z759" s="155" t="s">
        <v>916</v>
      </c>
      <c r="AA759" s="143">
        <v>0</v>
      </c>
      <c r="AB759" s="135">
        <v>0</v>
      </c>
      <c r="AC759" s="155" t="s">
        <v>916</v>
      </c>
      <c r="AD759" s="143">
        <v>0</v>
      </c>
      <c r="AE759" s="155" t="s">
        <v>916</v>
      </c>
      <c r="AF759" s="143">
        <v>600</v>
      </c>
      <c r="AG759" s="165" t="s">
        <v>898</v>
      </c>
      <c r="AH759" s="143">
        <f t="shared" si="23"/>
        <v>600</v>
      </c>
      <c r="AR759" s="166">
        <f t="shared" si="24"/>
        <v>0</v>
      </c>
      <c r="AV759" s="167">
        <f t="shared" si="25"/>
        <v>0</v>
      </c>
      <c r="AZ759" s="168">
        <f t="shared" si="26"/>
        <v>0</v>
      </c>
    </row>
    <row r="760" spans="1:52" x14ac:dyDescent="0.4">
      <c r="B760" s="135" t="s">
        <v>848</v>
      </c>
      <c r="D760" s="164" t="s">
        <v>74</v>
      </c>
      <c r="E760" s="143">
        <v>0</v>
      </c>
      <c r="F760" s="164" t="s">
        <v>916</v>
      </c>
      <c r="G760" s="143">
        <v>0</v>
      </c>
      <c r="H760" s="164" t="s">
        <v>916</v>
      </c>
      <c r="I760" s="143">
        <v>37.5</v>
      </c>
      <c r="J760" s="155" t="s">
        <v>896</v>
      </c>
      <c r="K760" s="143">
        <v>0</v>
      </c>
      <c r="L760" s="155" t="s">
        <v>916</v>
      </c>
      <c r="M760" s="143">
        <v>0</v>
      </c>
      <c r="N760" s="140">
        <v>0</v>
      </c>
      <c r="O760" s="140">
        <v>0</v>
      </c>
      <c r="P760" s="143">
        <v>0</v>
      </c>
      <c r="Q760" s="155" t="s">
        <v>916</v>
      </c>
      <c r="R760" s="135">
        <v>0</v>
      </c>
      <c r="S760" s="155" t="s">
        <v>916</v>
      </c>
      <c r="T760" s="143">
        <v>0</v>
      </c>
      <c r="U760" s="155" t="s">
        <v>916</v>
      </c>
      <c r="V760" s="135">
        <v>0</v>
      </c>
      <c r="W760" s="155" t="s">
        <v>916</v>
      </c>
      <c r="X760" s="140">
        <v>0</v>
      </c>
      <c r="Y760" s="135">
        <v>0</v>
      </c>
      <c r="Z760" s="155" t="s">
        <v>916</v>
      </c>
      <c r="AA760" s="143">
        <v>20</v>
      </c>
      <c r="AB760" s="135">
        <v>0</v>
      </c>
      <c r="AC760" s="155" t="s">
        <v>916</v>
      </c>
      <c r="AD760" s="143">
        <v>0</v>
      </c>
      <c r="AE760" s="155" t="s">
        <v>916</v>
      </c>
      <c r="AF760" s="143">
        <v>15</v>
      </c>
      <c r="AG760" s="165" t="s">
        <v>897</v>
      </c>
      <c r="AH760" s="143">
        <f t="shared" si="23"/>
        <v>72.5</v>
      </c>
      <c r="AR760" s="166">
        <f t="shared" si="24"/>
        <v>0</v>
      </c>
      <c r="AV760" s="167">
        <f t="shared" si="25"/>
        <v>0</v>
      </c>
      <c r="AZ760" s="168">
        <f t="shared" si="26"/>
        <v>0</v>
      </c>
    </row>
    <row r="761" spans="1:52" x14ac:dyDescent="0.4">
      <c r="B761" s="135" t="s">
        <v>849</v>
      </c>
      <c r="C761" s="135">
        <v>100</v>
      </c>
      <c r="D761" s="187" t="s">
        <v>75</v>
      </c>
      <c r="E761" s="143">
        <v>0</v>
      </c>
      <c r="F761" s="164" t="s">
        <v>916</v>
      </c>
      <c r="G761" s="143">
        <v>0</v>
      </c>
      <c r="H761" s="164" t="s">
        <v>916</v>
      </c>
      <c r="I761" s="143">
        <f>15+10</f>
        <v>25</v>
      </c>
      <c r="J761" s="155" t="s">
        <v>1095</v>
      </c>
      <c r="K761" s="143">
        <v>11</v>
      </c>
      <c r="L761" s="155" t="s">
        <v>894</v>
      </c>
      <c r="M761" s="143">
        <v>0</v>
      </c>
      <c r="N761" s="140">
        <v>0</v>
      </c>
      <c r="O761" s="140">
        <v>0</v>
      </c>
      <c r="P761" s="143">
        <v>0</v>
      </c>
      <c r="Q761" s="155" t="s">
        <v>916</v>
      </c>
      <c r="R761" s="135">
        <v>0</v>
      </c>
      <c r="S761" s="155" t="s">
        <v>916</v>
      </c>
      <c r="T761" s="143">
        <v>8.4</v>
      </c>
      <c r="U761" s="155" t="s">
        <v>1108</v>
      </c>
      <c r="V761" s="135">
        <v>0</v>
      </c>
      <c r="W761" s="155" t="s">
        <v>916</v>
      </c>
      <c r="X761" s="140">
        <v>0</v>
      </c>
      <c r="Y761" s="135">
        <v>2</v>
      </c>
      <c r="Z761" s="155" t="s">
        <v>895</v>
      </c>
      <c r="AA761" s="143">
        <v>20</v>
      </c>
      <c r="AB761" s="135">
        <v>0</v>
      </c>
      <c r="AC761" s="155" t="s">
        <v>916</v>
      </c>
      <c r="AD761" s="143">
        <v>0</v>
      </c>
      <c r="AE761" s="155" t="s">
        <v>916</v>
      </c>
      <c r="AF761" s="143">
        <v>0</v>
      </c>
      <c r="AG761" s="165" t="s">
        <v>916</v>
      </c>
      <c r="AH761" s="143">
        <f t="shared" si="23"/>
        <v>66.400000000000006</v>
      </c>
      <c r="AR761" s="166">
        <f t="shared" si="24"/>
        <v>0</v>
      </c>
      <c r="AV761" s="167">
        <f t="shared" si="25"/>
        <v>0</v>
      </c>
      <c r="AZ761" s="168">
        <f t="shared" si="26"/>
        <v>0</v>
      </c>
    </row>
    <row r="762" spans="1:52" x14ac:dyDescent="0.4">
      <c r="B762" s="135" t="s">
        <v>850</v>
      </c>
      <c r="D762" s="164" t="s">
        <v>76</v>
      </c>
      <c r="E762" s="143">
        <v>1</v>
      </c>
      <c r="F762" s="164" t="s">
        <v>1109</v>
      </c>
      <c r="G762" s="143">
        <v>12</v>
      </c>
      <c r="H762" s="164" t="s">
        <v>1095</v>
      </c>
      <c r="I762" s="143">
        <v>0</v>
      </c>
      <c r="J762" s="155" t="s">
        <v>916</v>
      </c>
      <c r="K762" s="143">
        <v>9.9</v>
      </c>
      <c r="L762" s="155" t="s">
        <v>891</v>
      </c>
      <c r="M762" s="143">
        <v>0</v>
      </c>
      <c r="N762" s="140">
        <v>0</v>
      </c>
      <c r="O762" s="140">
        <v>0</v>
      </c>
      <c r="P762" s="143">
        <v>0</v>
      </c>
      <c r="Q762" s="155" t="s">
        <v>916</v>
      </c>
      <c r="R762" s="135">
        <f>2.5+2.98</f>
        <v>5.48</v>
      </c>
      <c r="S762" s="155" t="s">
        <v>979</v>
      </c>
      <c r="T762" s="143">
        <v>17</v>
      </c>
      <c r="U762" s="155" t="s">
        <v>1108</v>
      </c>
      <c r="V762" s="135">
        <v>0</v>
      </c>
      <c r="W762" s="155" t="s">
        <v>916</v>
      </c>
      <c r="X762" s="140">
        <v>0</v>
      </c>
      <c r="Y762" s="135">
        <v>0</v>
      </c>
      <c r="Z762" s="155" t="s">
        <v>916</v>
      </c>
      <c r="AA762" s="143">
        <v>0</v>
      </c>
      <c r="AB762" s="135">
        <v>0</v>
      </c>
      <c r="AC762" s="155" t="s">
        <v>916</v>
      </c>
      <c r="AD762" s="143">
        <v>0</v>
      </c>
      <c r="AE762" s="155" t="s">
        <v>916</v>
      </c>
      <c r="AF762" s="143">
        <v>43</v>
      </c>
      <c r="AG762" s="165" t="s">
        <v>893</v>
      </c>
      <c r="AH762" s="143">
        <f t="shared" si="23"/>
        <v>88.38</v>
      </c>
      <c r="AO762" s="166">
        <v>966.56</v>
      </c>
      <c r="AR762" s="166">
        <f t="shared" si="24"/>
        <v>966.56</v>
      </c>
      <c r="AV762" s="167">
        <f t="shared" si="25"/>
        <v>0</v>
      </c>
      <c r="AZ762" s="168">
        <f t="shared" si="26"/>
        <v>0</v>
      </c>
    </row>
    <row r="763" spans="1:52" x14ac:dyDescent="0.4">
      <c r="B763" s="135" t="s">
        <v>844</v>
      </c>
      <c r="D763" s="164" t="s">
        <v>77</v>
      </c>
      <c r="E763" s="143">
        <v>1</v>
      </c>
      <c r="F763" s="164" t="s">
        <v>1109</v>
      </c>
      <c r="G763" s="143">
        <v>0</v>
      </c>
      <c r="H763" s="164" t="s">
        <v>916</v>
      </c>
      <c r="I763" s="143">
        <v>11</v>
      </c>
      <c r="J763" s="155" t="s">
        <v>1110</v>
      </c>
      <c r="K763" s="143">
        <v>0</v>
      </c>
      <c r="M763" s="143">
        <v>0</v>
      </c>
      <c r="N763" s="140">
        <v>0</v>
      </c>
      <c r="O763" s="140">
        <v>0</v>
      </c>
      <c r="P763" s="143">
        <v>0</v>
      </c>
      <c r="Q763" s="155" t="s">
        <v>916</v>
      </c>
      <c r="R763" s="135">
        <v>0</v>
      </c>
      <c r="S763" s="155" t="s">
        <v>916</v>
      </c>
      <c r="T763" s="143">
        <f>5.5+7.5</f>
        <v>13</v>
      </c>
      <c r="U763" s="155" t="s">
        <v>1108</v>
      </c>
      <c r="V763" s="135">
        <v>0</v>
      </c>
      <c r="W763" s="155" t="s">
        <v>916</v>
      </c>
      <c r="X763" s="140">
        <v>0</v>
      </c>
      <c r="Y763" s="135">
        <v>0</v>
      </c>
      <c r="Z763" s="155" t="s">
        <v>916</v>
      </c>
      <c r="AA763" s="143">
        <v>0</v>
      </c>
      <c r="AB763" s="135">
        <v>52</v>
      </c>
      <c r="AC763" s="155" t="s">
        <v>1006</v>
      </c>
      <c r="AD763" s="143">
        <v>0</v>
      </c>
      <c r="AE763" s="155" t="s">
        <v>916</v>
      </c>
      <c r="AF763" s="143">
        <v>45</v>
      </c>
      <c r="AG763" s="165" t="s">
        <v>916</v>
      </c>
      <c r="AH763" s="143">
        <f t="shared" si="23"/>
        <v>122</v>
      </c>
      <c r="AR763" s="166">
        <f t="shared" si="24"/>
        <v>0</v>
      </c>
      <c r="AV763" s="167">
        <f t="shared" si="25"/>
        <v>0</v>
      </c>
      <c r="AZ763" s="168">
        <f t="shared" si="26"/>
        <v>0</v>
      </c>
    </row>
    <row r="764" spans="1:52" x14ac:dyDescent="0.4">
      <c r="B764" s="135" t="s">
        <v>845</v>
      </c>
      <c r="C764" s="135">
        <v>50</v>
      </c>
      <c r="D764" s="187" t="s">
        <v>78</v>
      </c>
      <c r="E764" s="143">
        <f>0.5+0.5+3</f>
        <v>4</v>
      </c>
      <c r="F764" s="164" t="s">
        <v>1109</v>
      </c>
      <c r="G764" s="143">
        <v>10</v>
      </c>
      <c r="H764" s="164" t="s">
        <v>1095</v>
      </c>
      <c r="I764" s="143">
        <v>13</v>
      </c>
      <c r="J764" s="155" t="s">
        <v>1095</v>
      </c>
      <c r="K764" s="143">
        <v>0</v>
      </c>
      <c r="L764" s="155" t="s">
        <v>916</v>
      </c>
      <c r="M764" s="143">
        <v>0</v>
      </c>
      <c r="N764" s="140">
        <v>0</v>
      </c>
      <c r="O764" s="140">
        <v>0</v>
      </c>
      <c r="P764" s="135">
        <v>50</v>
      </c>
      <c r="Q764" s="155" t="s">
        <v>916</v>
      </c>
      <c r="R764" s="135">
        <v>0</v>
      </c>
      <c r="S764" s="155" t="s">
        <v>916</v>
      </c>
      <c r="T764" s="143">
        <v>5</v>
      </c>
      <c r="U764" s="155" t="s">
        <v>1108</v>
      </c>
      <c r="V764" s="135">
        <v>0</v>
      </c>
      <c r="W764" s="155" t="s">
        <v>916</v>
      </c>
      <c r="X764" s="140">
        <v>0</v>
      </c>
      <c r="Y764" s="135">
        <v>0</v>
      </c>
      <c r="Z764" s="155" t="s">
        <v>916</v>
      </c>
      <c r="AA764" s="143">
        <v>0</v>
      </c>
      <c r="AB764" s="135">
        <v>0</v>
      </c>
      <c r="AC764" s="155" t="s">
        <v>916</v>
      </c>
      <c r="AD764" s="143">
        <v>0</v>
      </c>
      <c r="AE764" s="155" t="s">
        <v>916</v>
      </c>
      <c r="AF764" s="143">
        <f>15+4</f>
        <v>19</v>
      </c>
      <c r="AG764" s="165" t="s">
        <v>1045</v>
      </c>
      <c r="AH764" s="143">
        <f t="shared" si="23"/>
        <v>51</v>
      </c>
      <c r="AR764" s="166">
        <f t="shared" si="24"/>
        <v>0</v>
      </c>
      <c r="AV764" s="167">
        <f t="shared" si="25"/>
        <v>0</v>
      </c>
      <c r="AZ764" s="168">
        <f t="shared" si="26"/>
        <v>0</v>
      </c>
    </row>
    <row r="765" spans="1:52" x14ac:dyDescent="0.4">
      <c r="B765" s="135" t="s">
        <v>846</v>
      </c>
      <c r="D765" s="164" t="s">
        <v>79</v>
      </c>
      <c r="E765" s="143">
        <v>1</v>
      </c>
      <c r="F765" s="164" t="s">
        <v>1109</v>
      </c>
      <c r="G765" s="143">
        <v>16</v>
      </c>
      <c r="H765" s="164" t="s">
        <v>1098</v>
      </c>
      <c r="I765" s="143">
        <v>8.1999999999999993</v>
      </c>
      <c r="J765" s="155" t="s">
        <v>1098</v>
      </c>
      <c r="K765" s="143">
        <v>14.9</v>
      </c>
      <c r="L765" s="155" t="s">
        <v>1092</v>
      </c>
      <c r="M765" s="143">
        <v>0</v>
      </c>
      <c r="N765" s="140">
        <v>0</v>
      </c>
      <c r="O765" s="140">
        <v>0</v>
      </c>
      <c r="P765" s="143">
        <v>0</v>
      </c>
      <c r="Q765" s="155" t="s">
        <v>916</v>
      </c>
      <c r="R765" s="135">
        <v>0</v>
      </c>
      <c r="S765" s="155" t="s">
        <v>916</v>
      </c>
      <c r="T765" s="143">
        <v>0</v>
      </c>
      <c r="U765" s="155" t="s">
        <v>916</v>
      </c>
      <c r="V765" s="135">
        <v>0</v>
      </c>
      <c r="W765" s="155" t="s">
        <v>916</v>
      </c>
      <c r="X765" s="140">
        <v>0</v>
      </c>
      <c r="Y765" s="135">
        <v>0</v>
      </c>
      <c r="Z765" s="155" t="s">
        <v>916</v>
      </c>
      <c r="AA765" s="143">
        <v>0</v>
      </c>
      <c r="AB765" s="135">
        <v>0</v>
      </c>
      <c r="AC765" s="155" t="s">
        <v>916</v>
      </c>
      <c r="AD765" s="143">
        <v>0</v>
      </c>
      <c r="AE765" s="155" t="s">
        <v>916</v>
      </c>
      <c r="AF765" s="143">
        <v>0</v>
      </c>
      <c r="AG765" s="165" t="s">
        <v>916</v>
      </c>
      <c r="AH765" s="143">
        <f t="shared" si="23"/>
        <v>40.1</v>
      </c>
      <c r="AR765" s="166">
        <f t="shared" si="24"/>
        <v>0</v>
      </c>
      <c r="AV765" s="167">
        <f t="shared" si="25"/>
        <v>0</v>
      </c>
      <c r="AZ765" s="168">
        <f t="shared" si="26"/>
        <v>0</v>
      </c>
    </row>
    <row r="766" spans="1:52" x14ac:dyDescent="0.4">
      <c r="B766" s="135" t="s">
        <v>847</v>
      </c>
      <c r="D766" s="164" t="s">
        <v>80</v>
      </c>
      <c r="E766" s="143">
        <v>0</v>
      </c>
      <c r="F766" s="164" t="s">
        <v>916</v>
      </c>
      <c r="G766" s="143">
        <v>0</v>
      </c>
      <c r="H766" s="164" t="s">
        <v>916</v>
      </c>
      <c r="I766" s="143">
        <v>0</v>
      </c>
      <c r="J766" s="155" t="s">
        <v>916</v>
      </c>
      <c r="K766" s="143">
        <v>0</v>
      </c>
      <c r="L766" s="155" t="s">
        <v>916</v>
      </c>
      <c r="M766" s="143">
        <v>0</v>
      </c>
      <c r="N766" s="140">
        <v>0</v>
      </c>
      <c r="O766" s="140">
        <v>0</v>
      </c>
      <c r="P766" s="143">
        <v>0</v>
      </c>
      <c r="Q766" s="155" t="s">
        <v>916</v>
      </c>
      <c r="R766" s="135">
        <v>0</v>
      </c>
      <c r="S766" s="155" t="s">
        <v>916</v>
      </c>
      <c r="T766" s="143">
        <v>3.5</v>
      </c>
      <c r="U766" s="155" t="s">
        <v>992</v>
      </c>
      <c r="V766" s="135">
        <v>0</v>
      </c>
      <c r="W766" s="155" t="s">
        <v>916</v>
      </c>
      <c r="X766" s="140">
        <v>0</v>
      </c>
      <c r="Y766" s="135">
        <v>2</v>
      </c>
      <c r="Z766" s="155" t="s">
        <v>916</v>
      </c>
      <c r="AA766" s="143">
        <v>0</v>
      </c>
      <c r="AB766" s="135">
        <v>0</v>
      </c>
      <c r="AC766" s="155" t="s">
        <v>916</v>
      </c>
      <c r="AD766" s="143">
        <v>0</v>
      </c>
      <c r="AE766" s="155" t="s">
        <v>916</v>
      </c>
      <c r="AF766" s="143">
        <f>6+3+5-0.43+5+16-3.9</f>
        <v>30.67</v>
      </c>
      <c r="AG766" s="165" t="s">
        <v>1086</v>
      </c>
      <c r="AH766" s="143">
        <f t="shared" si="23"/>
        <v>36.17</v>
      </c>
      <c r="AI766" s="144">
        <f>1.67+1.09+0.17+2.46+1.56</f>
        <v>6.9499999999999993</v>
      </c>
      <c r="AR766" s="166">
        <f t="shared" si="24"/>
        <v>0</v>
      </c>
      <c r="AV766" s="167">
        <f t="shared" si="25"/>
        <v>0</v>
      </c>
      <c r="AZ766" s="168">
        <f t="shared" si="26"/>
        <v>0</v>
      </c>
    </row>
    <row r="767" spans="1:52" x14ac:dyDescent="0.4">
      <c r="B767" s="135" t="s">
        <v>848</v>
      </c>
      <c r="C767" s="135">
        <v>40</v>
      </c>
      <c r="D767" s="187" t="s">
        <v>81</v>
      </c>
      <c r="E767" s="143">
        <v>0</v>
      </c>
      <c r="F767" s="164" t="s">
        <v>916</v>
      </c>
      <c r="G767" s="143">
        <v>0</v>
      </c>
      <c r="H767" s="164" t="s">
        <v>916</v>
      </c>
      <c r="I767" s="143">
        <v>10</v>
      </c>
      <c r="J767" s="155" t="s">
        <v>1111</v>
      </c>
      <c r="K767" s="143">
        <v>0</v>
      </c>
      <c r="L767" s="155" t="s">
        <v>916</v>
      </c>
      <c r="M767" s="143">
        <v>0</v>
      </c>
      <c r="N767" s="140">
        <v>0</v>
      </c>
      <c r="O767" s="140">
        <v>0</v>
      </c>
      <c r="P767" s="143">
        <f>40+50</f>
        <v>90</v>
      </c>
      <c r="Q767" s="155" t="s">
        <v>916</v>
      </c>
      <c r="R767" s="135">
        <f>2.48+12+7.3</f>
        <v>21.78</v>
      </c>
      <c r="S767" s="155" t="s">
        <v>980</v>
      </c>
      <c r="T767" s="143">
        <v>0</v>
      </c>
      <c r="U767" s="155" t="s">
        <v>916</v>
      </c>
      <c r="V767" s="135">
        <v>0</v>
      </c>
      <c r="W767" s="155" t="s">
        <v>916</v>
      </c>
      <c r="X767" s="140">
        <v>0</v>
      </c>
      <c r="Y767" s="135">
        <v>2</v>
      </c>
      <c r="Z767" s="155" t="s">
        <v>916</v>
      </c>
      <c r="AA767" s="143">
        <v>20</v>
      </c>
      <c r="AB767" s="135">
        <v>0</v>
      </c>
      <c r="AC767" s="155" t="s">
        <v>916</v>
      </c>
      <c r="AD767" s="143">
        <v>19.899999999999999</v>
      </c>
      <c r="AE767" s="155" t="s">
        <v>1009</v>
      </c>
      <c r="AF767" s="143">
        <f>0.54+0.08+50</f>
        <v>50.62</v>
      </c>
      <c r="AG767" s="165" t="s">
        <v>1087</v>
      </c>
      <c r="AH767" s="143">
        <f t="shared" si="23"/>
        <v>124.30000000000001</v>
      </c>
      <c r="AI767" s="144">
        <v>2.2799999999999998</v>
      </c>
      <c r="AR767" s="166">
        <f t="shared" si="24"/>
        <v>0</v>
      </c>
      <c r="AS767" s="167">
        <v>19.899999999999999</v>
      </c>
      <c r="AV767" s="167">
        <f t="shared" si="25"/>
        <v>19.899999999999999</v>
      </c>
      <c r="AZ767" s="168">
        <f t="shared" si="26"/>
        <v>0</v>
      </c>
    </row>
    <row r="768" spans="1:52" x14ac:dyDescent="0.4">
      <c r="B768" s="135" t="s">
        <v>849</v>
      </c>
      <c r="D768" s="164" t="s">
        <v>82</v>
      </c>
      <c r="E768" s="143">
        <v>0</v>
      </c>
      <c r="F768" s="164" t="s">
        <v>916</v>
      </c>
      <c r="G768" s="143">
        <v>24</v>
      </c>
      <c r="H768" s="164" t="s">
        <v>1095</v>
      </c>
      <c r="I768" s="143">
        <v>0</v>
      </c>
      <c r="J768" s="155" t="s">
        <v>933</v>
      </c>
      <c r="K768" s="143">
        <v>0</v>
      </c>
      <c r="L768" s="155" t="s">
        <v>916</v>
      </c>
      <c r="M768" s="143">
        <v>0</v>
      </c>
      <c r="N768" s="140">
        <v>0</v>
      </c>
      <c r="O768" s="140">
        <v>0</v>
      </c>
      <c r="P768" s="143">
        <v>0</v>
      </c>
      <c r="Q768" s="155" t="s">
        <v>916</v>
      </c>
      <c r="R768" s="135">
        <v>3.98</v>
      </c>
      <c r="S768" s="155" t="s">
        <v>981</v>
      </c>
      <c r="T768" s="143">
        <v>0</v>
      </c>
      <c r="U768" s="155" t="s">
        <v>916</v>
      </c>
      <c r="V768" s="135">
        <v>0</v>
      </c>
      <c r="W768" s="155" t="s">
        <v>916</v>
      </c>
      <c r="X768" s="140">
        <v>0</v>
      </c>
      <c r="Y768" s="135">
        <f>2+2</f>
        <v>4</v>
      </c>
      <c r="Z768" s="155" t="s">
        <v>916</v>
      </c>
      <c r="AA768" s="143">
        <v>0</v>
      </c>
      <c r="AB768" s="135">
        <v>0</v>
      </c>
      <c r="AC768" s="155" t="s">
        <v>916</v>
      </c>
      <c r="AD768" s="143">
        <v>0</v>
      </c>
      <c r="AE768" s="155" t="s">
        <v>916</v>
      </c>
      <c r="AF768" s="143">
        <v>0</v>
      </c>
      <c r="AG768" s="165" t="s">
        <v>916</v>
      </c>
      <c r="AH768" s="143">
        <f t="shared" si="23"/>
        <v>31.98</v>
      </c>
      <c r="AI768" s="144">
        <v>45</v>
      </c>
      <c r="AR768" s="166">
        <f t="shared" si="24"/>
        <v>0</v>
      </c>
      <c r="AT768" s="167">
        <v>200</v>
      </c>
      <c r="AV768" s="167">
        <f t="shared" si="25"/>
        <v>200</v>
      </c>
      <c r="AZ768" s="168">
        <f t="shared" si="26"/>
        <v>0</v>
      </c>
    </row>
    <row r="769" spans="1:52" x14ac:dyDescent="0.4">
      <c r="B769" s="135" t="s">
        <v>850</v>
      </c>
      <c r="D769" s="164" t="s">
        <v>83</v>
      </c>
      <c r="E769" s="143">
        <v>5</v>
      </c>
      <c r="F769" s="164" t="s">
        <v>1095</v>
      </c>
      <c r="G769" s="143">
        <v>7.2</v>
      </c>
      <c r="H769" s="164" t="s">
        <v>916</v>
      </c>
      <c r="I769" s="143">
        <v>11</v>
      </c>
      <c r="J769" s="155" t="s">
        <v>916</v>
      </c>
      <c r="K769" s="143">
        <v>0</v>
      </c>
      <c r="L769" s="155" t="s">
        <v>916</v>
      </c>
      <c r="M769" s="143">
        <v>0</v>
      </c>
      <c r="N769" s="140">
        <v>0</v>
      </c>
      <c r="O769" s="140">
        <v>0</v>
      </c>
      <c r="P769" s="143">
        <v>0</v>
      </c>
      <c r="Q769" s="155" t="s">
        <v>916</v>
      </c>
      <c r="R769" s="135">
        <f>2.98+6+5.5+2.5</f>
        <v>16.98</v>
      </c>
      <c r="S769" s="155" t="s">
        <v>982</v>
      </c>
      <c r="T769" s="143">
        <v>0</v>
      </c>
      <c r="U769" s="155" t="s">
        <v>916</v>
      </c>
      <c r="V769" s="135">
        <v>0</v>
      </c>
      <c r="W769" s="155" t="s">
        <v>916</v>
      </c>
      <c r="X769" s="140">
        <v>0</v>
      </c>
      <c r="Y769" s="135">
        <v>0</v>
      </c>
      <c r="Z769" s="155" t="s">
        <v>916</v>
      </c>
      <c r="AA769" s="143">
        <v>0</v>
      </c>
      <c r="AB769" s="135">
        <v>0</v>
      </c>
      <c r="AC769" s="155" t="s">
        <v>916</v>
      </c>
      <c r="AD769" s="143">
        <v>0</v>
      </c>
      <c r="AE769" s="155" t="s">
        <v>916</v>
      </c>
      <c r="AF769" s="143">
        <v>0</v>
      </c>
      <c r="AG769" s="165" t="s">
        <v>916</v>
      </c>
      <c r="AH769" s="143">
        <f t="shared" si="23"/>
        <v>40.18</v>
      </c>
      <c r="AR769" s="166">
        <f t="shared" si="24"/>
        <v>0</v>
      </c>
      <c r="AV769" s="167">
        <f t="shared" si="25"/>
        <v>0</v>
      </c>
      <c r="AZ769" s="168">
        <f t="shared" si="26"/>
        <v>0</v>
      </c>
    </row>
    <row r="770" spans="1:52" x14ac:dyDescent="0.4">
      <c r="B770" s="135" t="s">
        <v>844</v>
      </c>
      <c r="D770" s="164" t="s">
        <v>84</v>
      </c>
      <c r="E770" s="143">
        <v>0</v>
      </c>
      <c r="F770" s="164" t="s">
        <v>916</v>
      </c>
      <c r="G770" s="143">
        <v>19</v>
      </c>
      <c r="H770" s="164" t="s">
        <v>916</v>
      </c>
      <c r="I770" s="143">
        <v>13</v>
      </c>
      <c r="J770" s="155" t="s">
        <v>916</v>
      </c>
      <c r="K770" s="143">
        <v>0</v>
      </c>
      <c r="L770" s="155" t="s">
        <v>916</v>
      </c>
      <c r="M770" s="143">
        <v>0</v>
      </c>
      <c r="N770" s="140">
        <v>0</v>
      </c>
      <c r="O770" s="140">
        <v>0</v>
      </c>
      <c r="P770" s="143">
        <v>0</v>
      </c>
      <c r="Q770" s="155" t="s">
        <v>916</v>
      </c>
      <c r="R770" s="135">
        <v>3.98</v>
      </c>
      <c r="S770" s="155" t="s">
        <v>983</v>
      </c>
      <c r="T770" s="143">
        <v>0</v>
      </c>
      <c r="U770" s="155" t="s">
        <v>916</v>
      </c>
      <c r="V770" s="135">
        <v>0</v>
      </c>
      <c r="W770" s="155" t="s">
        <v>916</v>
      </c>
      <c r="X770" s="140">
        <v>0</v>
      </c>
      <c r="Y770" s="135">
        <v>0</v>
      </c>
      <c r="Z770" s="155" t="s">
        <v>916</v>
      </c>
      <c r="AA770" s="143">
        <v>0</v>
      </c>
      <c r="AB770" s="135">
        <v>0</v>
      </c>
      <c r="AC770" s="155" t="s">
        <v>916</v>
      </c>
      <c r="AD770" s="143">
        <v>79</v>
      </c>
      <c r="AE770" s="155" t="s">
        <v>1010</v>
      </c>
      <c r="AF770" s="143">
        <f>0.6+0.02</f>
        <v>0.62</v>
      </c>
      <c r="AG770" s="165" t="s">
        <v>1056</v>
      </c>
      <c r="AH770" s="143">
        <f t="shared" si="23"/>
        <v>115.6</v>
      </c>
      <c r="AR770" s="166">
        <f t="shared" si="24"/>
        <v>0</v>
      </c>
      <c r="AS770" s="167">
        <v>79</v>
      </c>
      <c r="AV770" s="167">
        <f t="shared" si="25"/>
        <v>79</v>
      </c>
      <c r="AZ770" s="168">
        <f t="shared" si="26"/>
        <v>0</v>
      </c>
    </row>
    <row r="771" spans="1:52" x14ac:dyDescent="0.4">
      <c r="B771" s="135" t="s">
        <v>845</v>
      </c>
      <c r="D771" s="164" t="s">
        <v>85</v>
      </c>
      <c r="E771" s="143">
        <v>5</v>
      </c>
      <c r="F771" s="164" t="s">
        <v>925</v>
      </c>
      <c r="G771" s="143">
        <v>11</v>
      </c>
      <c r="H771" s="164" t="s">
        <v>928</v>
      </c>
      <c r="I771" s="143">
        <v>0</v>
      </c>
      <c r="J771" s="155" t="s">
        <v>916</v>
      </c>
      <c r="K771" s="143">
        <v>22</v>
      </c>
      <c r="L771" s="155" t="s">
        <v>940</v>
      </c>
      <c r="M771" s="143">
        <v>0</v>
      </c>
      <c r="N771" s="140">
        <v>0</v>
      </c>
      <c r="O771" s="140">
        <v>0</v>
      </c>
      <c r="P771" s="143">
        <v>0</v>
      </c>
      <c r="Q771" s="155" t="s">
        <v>916</v>
      </c>
      <c r="R771" s="135">
        <f>2.48+5</f>
        <v>7.48</v>
      </c>
      <c r="S771" s="155" t="s">
        <v>984</v>
      </c>
      <c r="T771" s="143">
        <v>0</v>
      </c>
      <c r="U771" s="155" t="s">
        <v>916</v>
      </c>
      <c r="V771" s="135">
        <v>0</v>
      </c>
      <c r="W771" s="155" t="s">
        <v>916</v>
      </c>
      <c r="X771" s="140">
        <v>0</v>
      </c>
      <c r="Y771" s="135">
        <v>0</v>
      </c>
      <c r="Z771" s="155" t="s">
        <v>916</v>
      </c>
      <c r="AA771" s="143">
        <v>0</v>
      </c>
      <c r="AB771" s="135">
        <v>0</v>
      </c>
      <c r="AC771" s="155" t="s">
        <v>916</v>
      </c>
      <c r="AD771" s="143">
        <v>0</v>
      </c>
      <c r="AE771" s="155" t="s">
        <v>916</v>
      </c>
      <c r="AF771" s="143">
        <v>25</v>
      </c>
      <c r="AG771" s="165" t="s">
        <v>1057</v>
      </c>
      <c r="AH771" s="143">
        <f t="shared" si="23"/>
        <v>70.48</v>
      </c>
      <c r="AP771" s="166">
        <v>2640.9</v>
      </c>
      <c r="AR771" s="166">
        <f t="shared" si="24"/>
        <v>2640.9</v>
      </c>
      <c r="AT771" s="167">
        <v>2700</v>
      </c>
      <c r="AV771" s="167">
        <f t="shared" si="25"/>
        <v>2700</v>
      </c>
      <c r="AX771" s="168">
        <f>23.25+7.75+3.1+7.75+15.5+23.25+49.61</f>
        <v>130.20999999999998</v>
      </c>
      <c r="AZ771" s="168">
        <f t="shared" si="26"/>
        <v>130.20999999999998</v>
      </c>
    </row>
    <row r="772" spans="1:52" x14ac:dyDescent="0.4">
      <c r="B772" s="135" t="s">
        <v>846</v>
      </c>
      <c r="D772" s="164" t="s">
        <v>86</v>
      </c>
      <c r="E772" s="143">
        <v>6.5</v>
      </c>
      <c r="F772" s="164" t="s">
        <v>925</v>
      </c>
      <c r="G772" s="143">
        <v>7</v>
      </c>
      <c r="H772" s="164" t="s">
        <v>928</v>
      </c>
      <c r="I772" s="143">
        <v>16</v>
      </c>
      <c r="J772" s="155" t="s">
        <v>928</v>
      </c>
      <c r="K772" s="143">
        <v>0</v>
      </c>
      <c r="L772" s="155" t="s">
        <v>916</v>
      </c>
      <c r="M772" s="143">
        <v>0</v>
      </c>
      <c r="N772" s="140">
        <v>0</v>
      </c>
      <c r="O772" s="140">
        <v>0</v>
      </c>
      <c r="P772" s="143">
        <v>0</v>
      </c>
      <c r="Q772" s="155" t="s">
        <v>916</v>
      </c>
      <c r="R772" s="135">
        <v>0</v>
      </c>
      <c r="S772" s="155" t="s">
        <v>916</v>
      </c>
      <c r="T772" s="143">
        <v>12</v>
      </c>
      <c r="U772" s="155" t="s">
        <v>993</v>
      </c>
      <c r="V772" s="135">
        <v>0</v>
      </c>
      <c r="W772" s="155" t="s">
        <v>916</v>
      </c>
      <c r="X772" s="140">
        <v>0</v>
      </c>
      <c r="Y772" s="135">
        <v>0</v>
      </c>
      <c r="Z772" s="155" t="s">
        <v>916</v>
      </c>
      <c r="AA772" s="143">
        <v>0</v>
      </c>
      <c r="AB772" s="135">
        <v>0</v>
      </c>
      <c r="AC772" s="155" t="s">
        <v>916</v>
      </c>
      <c r="AD772" s="143">
        <f>16.9+39.8</f>
        <v>56.699999999999996</v>
      </c>
      <c r="AE772" s="155" t="s">
        <v>1011</v>
      </c>
      <c r="AF772" s="143">
        <v>0</v>
      </c>
      <c r="AG772" s="165" t="s">
        <v>916</v>
      </c>
      <c r="AH772" s="143">
        <f t="shared" si="23"/>
        <v>98.199999999999989</v>
      </c>
      <c r="AI772" s="144">
        <v>150</v>
      </c>
      <c r="AR772" s="166">
        <f t="shared" si="24"/>
        <v>0</v>
      </c>
      <c r="AS772" s="167">
        <f>56.7</f>
        <v>56.7</v>
      </c>
      <c r="AV772" s="167">
        <f t="shared" si="25"/>
        <v>56.7</v>
      </c>
      <c r="AZ772" s="168">
        <f t="shared" si="26"/>
        <v>0</v>
      </c>
    </row>
    <row r="773" spans="1:52" x14ac:dyDescent="0.4">
      <c r="B773" s="135" t="s">
        <v>847</v>
      </c>
      <c r="C773" s="135">
        <v>50</v>
      </c>
      <c r="D773" s="187" t="s">
        <v>87</v>
      </c>
      <c r="E773" s="143">
        <f>9.5+2+10+2</f>
        <v>23.5</v>
      </c>
      <c r="F773" s="164" t="s">
        <v>1095</v>
      </c>
      <c r="G773" s="143">
        <v>7</v>
      </c>
      <c r="H773" s="164" t="s">
        <v>1098</v>
      </c>
      <c r="I773" s="143">
        <f>11+5+10</f>
        <v>26</v>
      </c>
      <c r="J773" s="155" t="s">
        <v>1098</v>
      </c>
      <c r="K773" s="143">
        <v>11</v>
      </c>
      <c r="L773" s="155" t="s">
        <v>894</v>
      </c>
      <c r="M773" s="143">
        <v>0</v>
      </c>
      <c r="N773" s="140">
        <v>0</v>
      </c>
      <c r="O773" s="140">
        <v>0</v>
      </c>
      <c r="P773" s="143">
        <v>50</v>
      </c>
      <c r="Q773" s="155" t="s">
        <v>916</v>
      </c>
      <c r="R773" s="135">
        <v>2.48</v>
      </c>
      <c r="S773" s="155" t="s">
        <v>892</v>
      </c>
      <c r="T773" s="143">
        <v>0</v>
      </c>
      <c r="U773" s="155" t="s">
        <v>916</v>
      </c>
      <c r="V773" s="135">
        <v>35</v>
      </c>
      <c r="W773" s="155" t="s">
        <v>997</v>
      </c>
      <c r="X773" s="140">
        <v>0</v>
      </c>
      <c r="Y773" s="135">
        <v>0</v>
      </c>
      <c r="Z773" s="155" t="s">
        <v>916</v>
      </c>
      <c r="AA773" s="143">
        <v>10</v>
      </c>
      <c r="AB773" s="135">
        <v>0</v>
      </c>
      <c r="AC773" s="155" t="s">
        <v>916</v>
      </c>
      <c r="AD773" s="143">
        <v>0</v>
      </c>
      <c r="AE773" s="155" t="s">
        <v>916</v>
      </c>
      <c r="AF773" s="143">
        <v>0</v>
      </c>
      <c r="AG773" s="165" t="s">
        <v>916</v>
      </c>
      <c r="AH773" s="143">
        <f t="shared" si="23"/>
        <v>114.98</v>
      </c>
      <c r="AR773" s="166">
        <f t="shared" si="24"/>
        <v>0</v>
      </c>
      <c r="AV773" s="167">
        <f t="shared" si="25"/>
        <v>0</v>
      </c>
      <c r="AZ773" s="168">
        <f t="shared" si="26"/>
        <v>0</v>
      </c>
    </row>
    <row r="774" spans="1:52" x14ac:dyDescent="0.4">
      <c r="B774" s="135" t="s">
        <v>848</v>
      </c>
      <c r="D774" s="164" t="s">
        <v>88</v>
      </c>
      <c r="E774" s="143">
        <v>10.5</v>
      </c>
      <c r="F774" s="164" t="s">
        <v>926</v>
      </c>
      <c r="G774" s="143">
        <v>0</v>
      </c>
      <c r="H774" s="164" t="s">
        <v>916</v>
      </c>
      <c r="I774" s="143">
        <v>0</v>
      </c>
      <c r="J774" s="155" t="s">
        <v>916</v>
      </c>
      <c r="K774" s="143">
        <v>0</v>
      </c>
      <c r="L774" s="155" t="s">
        <v>916</v>
      </c>
      <c r="M774" s="143">
        <v>0</v>
      </c>
      <c r="N774" s="140">
        <v>0</v>
      </c>
      <c r="O774" s="140">
        <v>0</v>
      </c>
      <c r="P774" s="143">
        <v>0</v>
      </c>
      <c r="Q774" s="155" t="s">
        <v>916</v>
      </c>
      <c r="R774" s="135">
        <v>0</v>
      </c>
      <c r="S774" s="155" t="s">
        <v>916</v>
      </c>
      <c r="T774" s="143">
        <v>6.4</v>
      </c>
      <c r="U774" s="155" t="s">
        <v>994</v>
      </c>
      <c r="V774" s="135">
        <v>0</v>
      </c>
      <c r="W774" s="155" t="s">
        <v>916</v>
      </c>
      <c r="X774" s="140">
        <v>0</v>
      </c>
      <c r="Y774" s="135">
        <f>2+126</f>
        <v>128</v>
      </c>
      <c r="Z774" s="155" t="s">
        <v>1002</v>
      </c>
      <c r="AA774" s="143">
        <v>0</v>
      </c>
      <c r="AB774" s="135">
        <v>0</v>
      </c>
      <c r="AC774" s="155" t="s">
        <v>916</v>
      </c>
      <c r="AD774" s="143">
        <v>0</v>
      </c>
      <c r="AE774" s="155" t="s">
        <v>916</v>
      </c>
      <c r="AF774" s="143">
        <v>0</v>
      </c>
      <c r="AG774" s="165" t="s">
        <v>916</v>
      </c>
      <c r="AH774" s="143">
        <f t="shared" si="23"/>
        <v>144.9</v>
      </c>
      <c r="AR774" s="166">
        <f t="shared" si="24"/>
        <v>0</v>
      </c>
      <c r="AV774" s="167">
        <f t="shared" si="25"/>
        <v>0</v>
      </c>
      <c r="AZ774" s="168">
        <f t="shared" si="26"/>
        <v>0</v>
      </c>
    </row>
    <row r="775" spans="1:52" x14ac:dyDescent="0.4">
      <c r="B775" s="135" t="s">
        <v>849</v>
      </c>
      <c r="D775" s="164" t="s">
        <v>89</v>
      </c>
      <c r="E775" s="143">
        <v>0</v>
      </c>
      <c r="F775" s="164" t="s">
        <v>916</v>
      </c>
      <c r="G775" s="143">
        <v>0</v>
      </c>
      <c r="H775" s="164" t="s">
        <v>916</v>
      </c>
      <c r="I775" s="143">
        <f>12+12+9+12</f>
        <v>45</v>
      </c>
      <c r="J775" s="155" t="s">
        <v>925</v>
      </c>
      <c r="K775" s="143">
        <v>0</v>
      </c>
      <c r="L775" s="155" t="s">
        <v>916</v>
      </c>
      <c r="M775" s="143">
        <v>0</v>
      </c>
      <c r="N775" s="140">
        <v>0</v>
      </c>
      <c r="O775" s="140">
        <v>0</v>
      </c>
      <c r="P775" s="143">
        <v>0</v>
      </c>
      <c r="Q775" s="155" t="s">
        <v>916</v>
      </c>
      <c r="R775" s="135">
        <v>0</v>
      </c>
      <c r="S775" s="155" t="s">
        <v>916</v>
      </c>
      <c r="T775" s="143">
        <f>25.3+10</f>
        <v>35.299999999999997</v>
      </c>
      <c r="U775" s="155" t="s">
        <v>995</v>
      </c>
      <c r="V775" s="135">
        <v>0</v>
      </c>
      <c r="W775" s="155" t="s">
        <v>916</v>
      </c>
      <c r="X775" s="140">
        <v>0</v>
      </c>
      <c r="Y775" s="135">
        <v>126</v>
      </c>
      <c r="Z775" s="155" t="s">
        <v>1003</v>
      </c>
      <c r="AA775" s="143">
        <v>0</v>
      </c>
      <c r="AB775" s="135">
        <v>0</v>
      </c>
      <c r="AC775" s="155" t="s">
        <v>916</v>
      </c>
      <c r="AD775" s="143">
        <v>0</v>
      </c>
      <c r="AE775" s="155" t="s">
        <v>916</v>
      </c>
      <c r="AF775" s="143">
        <v>21</v>
      </c>
      <c r="AG775" s="165" t="s">
        <v>916</v>
      </c>
      <c r="AH775" s="143">
        <f t="shared" si="23"/>
        <v>227.3</v>
      </c>
      <c r="AR775" s="166">
        <f t="shared" si="24"/>
        <v>0</v>
      </c>
      <c r="AV775" s="167">
        <f t="shared" si="25"/>
        <v>0</v>
      </c>
      <c r="AZ775" s="168">
        <f t="shared" si="26"/>
        <v>0</v>
      </c>
    </row>
    <row r="776" spans="1:52" x14ac:dyDescent="0.4">
      <c r="B776" s="135" t="s">
        <v>850</v>
      </c>
      <c r="D776" s="164" t="s">
        <v>90</v>
      </c>
      <c r="E776" s="143">
        <v>5</v>
      </c>
      <c r="F776" s="164" t="s">
        <v>1095</v>
      </c>
      <c r="G776" s="143">
        <v>9.5</v>
      </c>
      <c r="H776" s="164" t="s">
        <v>928</v>
      </c>
      <c r="I776" s="143">
        <v>7.2</v>
      </c>
      <c r="J776" s="155" t="s">
        <v>934</v>
      </c>
      <c r="K776" s="143">
        <v>0</v>
      </c>
      <c r="L776" s="155" t="s">
        <v>916</v>
      </c>
      <c r="M776" s="143">
        <v>0</v>
      </c>
      <c r="N776" s="140">
        <v>0</v>
      </c>
      <c r="O776" s="140">
        <v>0</v>
      </c>
      <c r="P776" s="143">
        <v>0</v>
      </c>
      <c r="Q776" s="155" t="s">
        <v>916</v>
      </c>
      <c r="R776" s="135">
        <v>0</v>
      </c>
      <c r="S776" s="155" t="s">
        <v>916</v>
      </c>
      <c r="T776" s="143">
        <v>0</v>
      </c>
      <c r="U776" s="155" t="s">
        <v>916</v>
      </c>
      <c r="V776" s="135">
        <v>45</v>
      </c>
      <c r="W776" s="155" t="s">
        <v>998</v>
      </c>
      <c r="X776" s="140">
        <v>0</v>
      </c>
      <c r="Y776" s="135">
        <v>0</v>
      </c>
      <c r="Z776" s="155" t="s">
        <v>916</v>
      </c>
      <c r="AA776" s="143">
        <v>10</v>
      </c>
      <c r="AB776" s="135">
        <v>0</v>
      </c>
      <c r="AC776" s="155" t="s">
        <v>916</v>
      </c>
      <c r="AD776" s="143">
        <v>21.8</v>
      </c>
      <c r="AE776" s="155" t="s">
        <v>1012</v>
      </c>
      <c r="AF776" s="143">
        <f>0.37+0.38</f>
        <v>0.75</v>
      </c>
      <c r="AG776" s="165" t="s">
        <v>1056</v>
      </c>
      <c r="AH776" s="143">
        <f t="shared" si="23"/>
        <v>99.25</v>
      </c>
      <c r="AR776" s="166">
        <f t="shared" si="24"/>
        <v>0</v>
      </c>
      <c r="AS776" s="167">
        <f>45+21.8</f>
        <v>66.8</v>
      </c>
      <c r="AV776" s="167">
        <f t="shared" si="25"/>
        <v>66.8</v>
      </c>
      <c r="AZ776" s="168">
        <f t="shared" si="26"/>
        <v>0</v>
      </c>
    </row>
    <row r="777" spans="1:52" x14ac:dyDescent="0.4">
      <c r="B777" s="135" t="s">
        <v>844</v>
      </c>
      <c r="D777" s="164" t="s">
        <v>91</v>
      </c>
      <c r="E777" s="143">
        <v>10</v>
      </c>
      <c r="F777" s="164" t="s">
        <v>927</v>
      </c>
      <c r="G777" s="143">
        <v>12</v>
      </c>
      <c r="H777" s="164" t="s">
        <v>930</v>
      </c>
      <c r="I777" s="143">
        <v>0</v>
      </c>
      <c r="J777" s="155" t="s">
        <v>916</v>
      </c>
      <c r="K777" s="143">
        <v>0</v>
      </c>
      <c r="L777" s="155" t="s">
        <v>916</v>
      </c>
      <c r="M777" s="143">
        <v>0</v>
      </c>
      <c r="N777" s="140">
        <v>0</v>
      </c>
      <c r="O777" s="140">
        <v>0</v>
      </c>
      <c r="P777" s="143">
        <v>0</v>
      </c>
      <c r="Q777" s="155" t="s">
        <v>916</v>
      </c>
      <c r="R777" s="135">
        <v>2.4900000000000002</v>
      </c>
      <c r="S777" s="155" t="s">
        <v>985</v>
      </c>
      <c r="T777" s="143">
        <v>0</v>
      </c>
      <c r="U777" s="155" t="s">
        <v>916</v>
      </c>
      <c r="V777" s="135">
        <v>0</v>
      </c>
      <c r="W777" s="155" t="s">
        <v>916</v>
      </c>
      <c r="X777" s="140">
        <v>0</v>
      </c>
      <c r="Y777" s="135">
        <v>0</v>
      </c>
      <c r="Z777" s="155" t="s">
        <v>916</v>
      </c>
      <c r="AA777" s="143">
        <v>0</v>
      </c>
      <c r="AB777" s="135">
        <v>0</v>
      </c>
      <c r="AC777" s="155" t="s">
        <v>916</v>
      </c>
      <c r="AD777" s="143">
        <v>0</v>
      </c>
      <c r="AE777" s="155" t="s">
        <v>916</v>
      </c>
      <c r="AF777" s="143">
        <v>0</v>
      </c>
      <c r="AG777" s="165" t="s">
        <v>916</v>
      </c>
      <c r="AH777" s="143">
        <f t="shared" si="23"/>
        <v>24.490000000000002</v>
      </c>
      <c r="AR777" s="166">
        <f t="shared" si="24"/>
        <v>0</v>
      </c>
      <c r="AV777" s="167">
        <f t="shared" si="25"/>
        <v>0</v>
      </c>
      <c r="AZ777" s="168">
        <f t="shared" si="26"/>
        <v>0</v>
      </c>
    </row>
    <row r="778" spans="1:52" x14ac:dyDescent="0.4">
      <c r="B778" s="135" t="s">
        <v>845</v>
      </c>
      <c r="D778" s="164" t="s">
        <v>92</v>
      </c>
      <c r="E778" s="143">
        <v>0</v>
      </c>
      <c r="F778" s="164" t="s">
        <v>916</v>
      </c>
      <c r="G778" s="143">
        <f>9+5</f>
        <v>14</v>
      </c>
      <c r="H778" s="164" t="s">
        <v>925</v>
      </c>
      <c r="I778" s="143">
        <v>8</v>
      </c>
      <c r="J778" s="155" t="s">
        <v>928</v>
      </c>
      <c r="K778" s="143">
        <v>0</v>
      </c>
      <c r="L778" s="155" t="s">
        <v>916</v>
      </c>
      <c r="M778" s="143">
        <v>0</v>
      </c>
      <c r="N778" s="140">
        <v>0</v>
      </c>
      <c r="O778" s="140">
        <v>0</v>
      </c>
      <c r="P778" s="143">
        <v>0</v>
      </c>
      <c r="Q778" s="155" t="s">
        <v>916</v>
      </c>
      <c r="R778" s="135">
        <v>2.99</v>
      </c>
      <c r="S778" s="155" t="s">
        <v>986</v>
      </c>
      <c r="T778" s="143">
        <v>0</v>
      </c>
      <c r="U778" s="155" t="s">
        <v>916</v>
      </c>
      <c r="V778" s="135">
        <v>0</v>
      </c>
      <c r="W778" s="155" t="s">
        <v>916</v>
      </c>
      <c r="X778" s="140">
        <v>0</v>
      </c>
      <c r="Y778" s="135">
        <v>0</v>
      </c>
      <c r="Z778" s="155" t="s">
        <v>916</v>
      </c>
      <c r="AA778" s="143">
        <v>0</v>
      </c>
      <c r="AB778" s="135">
        <v>0</v>
      </c>
      <c r="AC778" s="155" t="s">
        <v>916</v>
      </c>
      <c r="AD778" s="143">
        <v>0</v>
      </c>
      <c r="AE778" s="155" t="s">
        <v>916</v>
      </c>
      <c r="AF778" s="143">
        <f>998+0.45+0.37</f>
        <v>998.82</v>
      </c>
      <c r="AG778" s="165" t="s">
        <v>1088</v>
      </c>
      <c r="AH778" s="143">
        <f t="shared" si="23"/>
        <v>1023.8100000000001</v>
      </c>
      <c r="AR778" s="166">
        <f t="shared" si="24"/>
        <v>0</v>
      </c>
      <c r="AT778" s="167">
        <v>1000</v>
      </c>
      <c r="AV778" s="167">
        <f t="shared" si="25"/>
        <v>1000</v>
      </c>
      <c r="AZ778" s="168">
        <f t="shared" si="26"/>
        <v>0</v>
      </c>
    </row>
    <row r="779" spans="1:52" x14ac:dyDescent="0.4">
      <c r="B779" s="135" t="s">
        <v>846</v>
      </c>
      <c r="D779" s="164" t="s">
        <v>93</v>
      </c>
      <c r="E779" s="143">
        <v>5</v>
      </c>
      <c r="F779" s="164" t="s">
        <v>925</v>
      </c>
      <c r="G779" s="143">
        <v>11</v>
      </c>
      <c r="H779" s="164" t="s">
        <v>928</v>
      </c>
      <c r="I779" s="143">
        <f>12+17</f>
        <v>29</v>
      </c>
      <c r="J779" s="155" t="s">
        <v>935</v>
      </c>
      <c r="K779" s="143">
        <v>0</v>
      </c>
      <c r="L779" s="155" t="s">
        <v>916</v>
      </c>
      <c r="M779" s="143">
        <v>0</v>
      </c>
      <c r="N779" s="140">
        <v>0</v>
      </c>
      <c r="O779" s="140">
        <v>0</v>
      </c>
      <c r="P779" s="143">
        <v>0</v>
      </c>
      <c r="Q779" s="155" t="s">
        <v>916</v>
      </c>
      <c r="R779" s="135">
        <v>0</v>
      </c>
      <c r="S779" s="155" t="s">
        <v>916</v>
      </c>
      <c r="T779" s="143">
        <v>0</v>
      </c>
      <c r="U779" s="155" t="s">
        <v>916</v>
      </c>
      <c r="V779" s="135">
        <v>0</v>
      </c>
      <c r="W779" s="155" t="s">
        <v>916</v>
      </c>
      <c r="X779" s="140">
        <v>0</v>
      </c>
      <c r="Y779" s="135">
        <v>0</v>
      </c>
      <c r="Z779" s="155" t="s">
        <v>916</v>
      </c>
      <c r="AA779" s="143">
        <v>0</v>
      </c>
      <c r="AB779" s="135">
        <v>0</v>
      </c>
      <c r="AC779" s="155" t="s">
        <v>916</v>
      </c>
      <c r="AD779" s="143">
        <v>0</v>
      </c>
      <c r="AE779" s="155" t="s">
        <v>916</v>
      </c>
      <c r="AF779" s="143">
        <v>0</v>
      </c>
      <c r="AG779" s="165" t="s">
        <v>916</v>
      </c>
      <c r="AH779" s="143">
        <f t="shared" si="23"/>
        <v>45</v>
      </c>
      <c r="AI779" s="144">
        <v>150</v>
      </c>
      <c r="AR779" s="166">
        <f t="shared" si="24"/>
        <v>0</v>
      </c>
      <c r="AV779" s="167">
        <f t="shared" si="25"/>
        <v>0</v>
      </c>
      <c r="AZ779" s="168">
        <f t="shared" si="26"/>
        <v>0</v>
      </c>
    </row>
    <row r="780" spans="1:52" x14ac:dyDescent="0.4">
      <c r="B780" s="135" t="s">
        <v>847</v>
      </c>
      <c r="D780" s="164" t="s">
        <v>94</v>
      </c>
      <c r="E780" s="143">
        <f>7.5+3</f>
        <v>10.5</v>
      </c>
      <c r="F780" s="164" t="s">
        <v>928</v>
      </c>
      <c r="G780" s="143">
        <v>6</v>
      </c>
      <c r="H780" s="164" t="s">
        <v>925</v>
      </c>
      <c r="I780" s="143">
        <v>70</v>
      </c>
      <c r="J780" s="155" t="s">
        <v>936</v>
      </c>
      <c r="K780" s="143">
        <v>0</v>
      </c>
      <c r="L780" s="155" t="s">
        <v>916</v>
      </c>
      <c r="M780" s="143">
        <v>0</v>
      </c>
      <c r="N780" s="140">
        <v>0</v>
      </c>
      <c r="O780" s="140">
        <v>0</v>
      </c>
      <c r="P780" s="143">
        <v>0</v>
      </c>
      <c r="Q780" s="155" t="s">
        <v>916</v>
      </c>
      <c r="R780" s="135">
        <v>4.99</v>
      </c>
      <c r="S780" s="155" t="s">
        <v>987</v>
      </c>
      <c r="T780" s="143">
        <v>0</v>
      </c>
      <c r="U780" s="155" t="s">
        <v>916</v>
      </c>
      <c r="V780" s="135">
        <v>0</v>
      </c>
      <c r="W780" s="155" t="s">
        <v>916</v>
      </c>
      <c r="X780" s="140">
        <v>0</v>
      </c>
      <c r="Y780" s="135">
        <v>0</v>
      </c>
      <c r="Z780" s="155" t="s">
        <v>916</v>
      </c>
      <c r="AA780" s="143">
        <v>10</v>
      </c>
      <c r="AB780" s="135">
        <v>0</v>
      </c>
      <c r="AC780" s="155" t="s">
        <v>916</v>
      </c>
      <c r="AD780" s="143">
        <v>0</v>
      </c>
      <c r="AE780" s="155" t="s">
        <v>916</v>
      </c>
      <c r="AF780" s="143">
        <f>0.44+0.47</f>
        <v>0.90999999999999992</v>
      </c>
      <c r="AG780" s="165" t="s">
        <v>1056</v>
      </c>
      <c r="AH780" s="143">
        <f t="shared" si="23"/>
        <v>102.39999999999999</v>
      </c>
      <c r="AR780" s="166">
        <f t="shared" si="24"/>
        <v>0</v>
      </c>
      <c r="AV780" s="167">
        <f t="shared" si="25"/>
        <v>0</v>
      </c>
      <c r="AZ780" s="168">
        <f t="shared" si="26"/>
        <v>0</v>
      </c>
    </row>
    <row r="781" spans="1:52" x14ac:dyDescent="0.4">
      <c r="B781" s="135" t="s">
        <v>848</v>
      </c>
      <c r="D781" s="164" t="s">
        <v>95</v>
      </c>
      <c r="E781" s="143">
        <v>10</v>
      </c>
      <c r="F781" s="164" t="s">
        <v>928</v>
      </c>
      <c r="G781" s="143">
        <v>0</v>
      </c>
      <c r="H781" s="164" t="s">
        <v>916</v>
      </c>
      <c r="I781" s="143">
        <v>0</v>
      </c>
      <c r="J781" s="155" t="s">
        <v>916</v>
      </c>
      <c r="K781" s="143">
        <v>0</v>
      </c>
      <c r="L781" s="155" t="s">
        <v>916</v>
      </c>
      <c r="M781" s="143">
        <v>0</v>
      </c>
      <c r="N781" s="140">
        <v>0</v>
      </c>
      <c r="O781" s="140">
        <v>0</v>
      </c>
      <c r="P781" s="143">
        <v>0</v>
      </c>
      <c r="Q781" s="155" t="s">
        <v>916</v>
      </c>
      <c r="R781" s="135">
        <v>2.4900000000000002</v>
      </c>
      <c r="S781" s="155" t="s">
        <v>892</v>
      </c>
      <c r="T781" s="143">
        <v>0</v>
      </c>
      <c r="U781" s="155" t="s">
        <v>916</v>
      </c>
      <c r="V781" s="135">
        <v>0</v>
      </c>
      <c r="W781" s="155" t="s">
        <v>916</v>
      </c>
      <c r="X781" s="140">
        <v>0</v>
      </c>
      <c r="Y781" s="135">
        <v>0</v>
      </c>
      <c r="Z781" s="155" t="s">
        <v>916</v>
      </c>
      <c r="AA781" s="143">
        <v>0</v>
      </c>
      <c r="AB781" s="135">
        <v>0</v>
      </c>
      <c r="AC781" s="155" t="s">
        <v>916</v>
      </c>
      <c r="AD781" s="143">
        <v>0</v>
      </c>
      <c r="AE781" s="155" t="s">
        <v>916</v>
      </c>
      <c r="AF781" s="143">
        <v>0</v>
      </c>
      <c r="AG781" s="165" t="s">
        <v>916</v>
      </c>
      <c r="AH781" s="143">
        <f t="shared" si="23"/>
        <v>12.49</v>
      </c>
      <c r="AI781" s="144">
        <v>510</v>
      </c>
      <c r="AR781" s="166">
        <f t="shared" si="24"/>
        <v>0</v>
      </c>
      <c r="AV781" s="167">
        <f t="shared" si="25"/>
        <v>0</v>
      </c>
      <c r="AZ781" s="168">
        <f t="shared" si="26"/>
        <v>0</v>
      </c>
    </row>
    <row r="782" spans="1:52" x14ac:dyDescent="0.4">
      <c r="B782" s="135" t="s">
        <v>849</v>
      </c>
      <c r="D782" s="164" t="s">
        <v>97</v>
      </c>
      <c r="E782" s="143">
        <v>5</v>
      </c>
      <c r="F782" s="164" t="s">
        <v>925</v>
      </c>
      <c r="G782" s="143">
        <v>9</v>
      </c>
      <c r="H782" s="164" t="s">
        <v>925</v>
      </c>
      <c r="I782" s="143">
        <v>11</v>
      </c>
      <c r="J782" s="155" t="s">
        <v>928</v>
      </c>
      <c r="K782" s="143">
        <v>0</v>
      </c>
      <c r="L782" s="155" t="s">
        <v>916</v>
      </c>
      <c r="M782" s="143">
        <v>0</v>
      </c>
      <c r="N782" s="140">
        <v>0</v>
      </c>
      <c r="O782" s="140">
        <v>0</v>
      </c>
      <c r="P782" s="143">
        <v>0</v>
      </c>
      <c r="Q782" s="155" t="s">
        <v>916</v>
      </c>
      <c r="R782" s="135">
        <f>2.49+5+2.5</f>
        <v>9.99</v>
      </c>
      <c r="S782" s="155" t="s">
        <v>988</v>
      </c>
      <c r="T782" s="143">
        <v>0</v>
      </c>
      <c r="U782" s="155" t="s">
        <v>916</v>
      </c>
      <c r="V782" s="135">
        <v>0</v>
      </c>
      <c r="W782" s="155" t="s">
        <v>916</v>
      </c>
      <c r="X782" s="140">
        <v>0</v>
      </c>
      <c r="Y782" s="135">
        <v>0</v>
      </c>
      <c r="Z782" s="155" t="s">
        <v>916</v>
      </c>
      <c r="AA782" s="143">
        <v>0</v>
      </c>
      <c r="AB782" s="135">
        <v>0</v>
      </c>
      <c r="AC782" s="155" t="s">
        <v>916</v>
      </c>
      <c r="AD782" s="143">
        <v>85</v>
      </c>
      <c r="AE782" s="155" t="s">
        <v>1013</v>
      </c>
      <c r="AF782" s="143">
        <f>38+360</f>
        <v>398</v>
      </c>
      <c r="AG782" s="165" t="s">
        <v>1089</v>
      </c>
      <c r="AH782" s="143">
        <f t="shared" si="23"/>
        <v>517.99</v>
      </c>
      <c r="AR782" s="166">
        <f t="shared" si="24"/>
        <v>0</v>
      </c>
      <c r="AS782" s="167">
        <v>85</v>
      </c>
      <c r="AT782" s="167">
        <v>500</v>
      </c>
      <c r="AV782" s="167">
        <f t="shared" si="25"/>
        <v>585</v>
      </c>
      <c r="AZ782" s="168">
        <f t="shared" si="26"/>
        <v>0</v>
      </c>
    </row>
    <row r="783" spans="1:52" x14ac:dyDescent="0.4">
      <c r="B783" s="135" t="s">
        <v>850</v>
      </c>
      <c r="D783" s="164" t="s">
        <v>98</v>
      </c>
      <c r="E783" s="143">
        <v>0</v>
      </c>
      <c r="F783" s="164" t="s">
        <v>916</v>
      </c>
      <c r="G783" s="143">
        <v>10</v>
      </c>
      <c r="H783" s="164" t="s">
        <v>927</v>
      </c>
      <c r="I783" s="143">
        <v>0</v>
      </c>
      <c r="J783" s="155" t="s">
        <v>916</v>
      </c>
      <c r="K783" s="143">
        <v>15</v>
      </c>
      <c r="L783" s="155" t="s">
        <v>941</v>
      </c>
      <c r="M783" s="143">
        <v>0</v>
      </c>
      <c r="N783" s="140">
        <v>0</v>
      </c>
      <c r="O783" s="140">
        <v>0</v>
      </c>
      <c r="P783" s="143">
        <v>0</v>
      </c>
      <c r="Q783" s="155" t="s">
        <v>916</v>
      </c>
      <c r="R783" s="135">
        <v>2.99</v>
      </c>
      <c r="S783" s="155" t="s">
        <v>989</v>
      </c>
      <c r="T783" s="143">
        <v>0</v>
      </c>
      <c r="U783" s="155" t="s">
        <v>916</v>
      </c>
      <c r="V783" s="135">
        <v>0</v>
      </c>
      <c r="W783" s="155" t="s">
        <v>916</v>
      </c>
      <c r="X783" s="140">
        <v>0</v>
      </c>
      <c r="Y783" s="135">
        <v>0</v>
      </c>
      <c r="Z783" s="155" t="s">
        <v>916</v>
      </c>
      <c r="AA783" s="143">
        <v>10</v>
      </c>
      <c r="AB783" s="135">
        <v>0</v>
      </c>
      <c r="AC783" s="155" t="s">
        <v>916</v>
      </c>
      <c r="AD783" s="143">
        <v>0</v>
      </c>
      <c r="AE783" s="155" t="s">
        <v>916</v>
      </c>
      <c r="AF783" s="143">
        <f>6.69+12.6</f>
        <v>19.29</v>
      </c>
      <c r="AG783" s="165" t="s">
        <v>1090</v>
      </c>
      <c r="AH783" s="143">
        <f t="shared" si="23"/>
        <v>57.28</v>
      </c>
      <c r="AR783" s="166">
        <f t="shared" si="24"/>
        <v>0</v>
      </c>
      <c r="AV783" s="167">
        <f t="shared" si="25"/>
        <v>0</v>
      </c>
      <c r="AZ783" s="168">
        <f>SUM(AW783:AY783)</f>
        <v>0</v>
      </c>
    </row>
    <row r="784" spans="1:52" s="169" customFormat="1" x14ac:dyDescent="0.4">
      <c r="A784" s="169" t="s">
        <v>870</v>
      </c>
      <c r="E784" s="169">
        <f>SUM(E754:E782)</f>
        <v>112.5</v>
      </c>
      <c r="F784" s="170"/>
      <c r="G784" s="169">
        <f t="shared" ref="G784:AF784" si="27">SUM(G754:G782)</f>
        <v>174.7</v>
      </c>
      <c r="H784" s="170"/>
      <c r="I784" s="169">
        <f t="shared" si="27"/>
        <v>373.4</v>
      </c>
      <c r="J784" s="170"/>
      <c r="K784" s="169">
        <f t="shared" si="27"/>
        <v>181.8</v>
      </c>
      <c r="L784" s="170"/>
      <c r="M784" s="169">
        <f t="shared" si="27"/>
        <v>0</v>
      </c>
      <c r="N784" s="169">
        <f t="shared" si="27"/>
        <v>0</v>
      </c>
      <c r="O784" s="169">
        <f t="shared" si="27"/>
        <v>0</v>
      </c>
      <c r="P784" s="169">
        <f t="shared" si="27"/>
        <v>190</v>
      </c>
      <c r="Q784" s="170"/>
      <c r="R784" s="169">
        <f t="shared" si="27"/>
        <v>85.109999999999971</v>
      </c>
      <c r="S784" s="170"/>
      <c r="T784" s="169">
        <f t="shared" si="27"/>
        <v>133.10000000000002</v>
      </c>
      <c r="U784" s="170"/>
      <c r="V784" s="169">
        <f t="shared" si="27"/>
        <v>80</v>
      </c>
      <c r="W784" s="170"/>
      <c r="X784" s="169">
        <f t="shared" si="27"/>
        <v>0</v>
      </c>
      <c r="Y784" s="169">
        <f t="shared" si="27"/>
        <v>527.41</v>
      </c>
      <c r="Z784" s="170"/>
      <c r="AA784" s="169">
        <f t="shared" si="27"/>
        <v>110</v>
      </c>
      <c r="AB784" s="169">
        <f t="shared" si="27"/>
        <v>52</v>
      </c>
      <c r="AC784" s="170"/>
      <c r="AD784" s="169">
        <f t="shared" si="27"/>
        <v>536.20000000000005</v>
      </c>
      <c r="AE784" s="170"/>
      <c r="AF784" s="169">
        <f t="shared" si="27"/>
        <v>2352.3900000000003</v>
      </c>
      <c r="AG784" s="170"/>
      <c r="AH784" s="205">
        <f>SUM(AH754:AH783)</f>
        <v>4775.8899999999994</v>
      </c>
      <c r="AI784" s="206">
        <f>SUM(AI754:AI783)</f>
        <v>864.23</v>
      </c>
      <c r="AJ784" s="206"/>
      <c r="AK784" s="206"/>
      <c r="AL784" s="206"/>
      <c r="AM784" s="206"/>
      <c r="AN784" s="206"/>
      <c r="AO784" s="206"/>
      <c r="AP784" s="206"/>
      <c r="AQ784" s="206"/>
      <c r="AR784" s="206">
        <f>SUM(AR753:AR783)</f>
        <v>3607.46</v>
      </c>
      <c r="AS784" s="206"/>
      <c r="AT784" s="206"/>
      <c r="AU784" s="206"/>
      <c r="AV784" s="206">
        <f>SUM(AV753:AV783)</f>
        <v>4981.2</v>
      </c>
      <c r="AW784" s="206"/>
      <c r="AX784" s="206"/>
      <c r="AY784" s="206"/>
      <c r="AZ784" s="206">
        <f>SUM(AZ754:AZ783)</f>
        <v>130.20999999999998</v>
      </c>
    </row>
    <row r="785" spans="1:54" x14ac:dyDescent="0.4">
      <c r="A785" s="207"/>
      <c r="D785" s="164"/>
      <c r="F785" s="143"/>
      <c r="H785" s="143"/>
      <c r="J785" s="143"/>
      <c r="L785" s="143"/>
      <c r="N785" s="143"/>
      <c r="O785" s="143"/>
      <c r="Q785" s="143"/>
      <c r="R785" s="143"/>
      <c r="S785" s="143"/>
      <c r="U785" s="143"/>
      <c r="V785" s="143"/>
      <c r="W785" s="143"/>
      <c r="X785" s="143"/>
      <c r="Y785" s="143"/>
      <c r="Z785" s="143"/>
      <c r="AB785" s="143"/>
      <c r="AC785" s="143"/>
      <c r="AE785" s="143"/>
      <c r="AG785" s="143"/>
      <c r="AI785" s="197"/>
      <c r="AJ785" s="197"/>
      <c r="AK785" s="192"/>
      <c r="AL785" s="194"/>
      <c r="AM785" s="192"/>
      <c r="AN785" s="192"/>
      <c r="AO785" s="198"/>
      <c r="AP785" s="198"/>
      <c r="AQ785" s="198"/>
      <c r="AR785" s="198"/>
      <c r="AS785" s="199"/>
      <c r="AT785" s="199"/>
      <c r="AU785" s="199"/>
      <c r="AV785" s="199"/>
    </row>
    <row r="786" spans="1:54" s="161" customFormat="1" x14ac:dyDescent="0.4">
      <c r="A786" s="161" t="s">
        <v>871</v>
      </c>
      <c r="F786" s="162"/>
      <c r="H786" s="162"/>
      <c r="J786" s="162"/>
      <c r="L786" s="162"/>
      <c r="N786" s="163"/>
      <c r="O786" s="163"/>
      <c r="Q786" s="162"/>
      <c r="S786" s="162"/>
      <c r="U786" s="162"/>
      <c r="W786" s="162"/>
      <c r="X786" s="163"/>
      <c r="Z786" s="162"/>
      <c r="AC786" s="162"/>
      <c r="AE786" s="162"/>
      <c r="AG786" s="162"/>
      <c r="AH786" s="143"/>
    </row>
    <row r="787" spans="1:54" x14ac:dyDescent="0.4">
      <c r="B787" s="135" t="s">
        <v>844</v>
      </c>
      <c r="D787" s="164" t="s">
        <v>807</v>
      </c>
      <c r="E787" s="143">
        <v>0</v>
      </c>
      <c r="F787" s="164"/>
      <c r="G787" s="143">
        <v>10</v>
      </c>
      <c r="H787" s="164" t="s">
        <v>928</v>
      </c>
      <c r="I787" s="143">
        <v>10</v>
      </c>
      <c r="J787" s="155" t="s">
        <v>927</v>
      </c>
      <c r="T787" s="143">
        <f>29.4+26.2</f>
        <v>55.599999999999994</v>
      </c>
      <c r="U787" s="155" t="s">
        <v>993</v>
      </c>
      <c r="AA787" s="143">
        <v>20</v>
      </c>
      <c r="AF787" s="135">
        <v>6.66</v>
      </c>
      <c r="AG787" s="136" t="s">
        <v>1086</v>
      </c>
      <c r="AH787" s="208">
        <f t="shared" ref="AH787:AH816" si="28">SUM(E787,G787,I787,K787,M787,R787,T787,V787,Y787,X787,AA787,AB787,AD787,AF787)</f>
        <v>102.25999999999999</v>
      </c>
      <c r="AI787" s="144">
        <f>3.64+3.09+1.86+0.87+500</f>
        <v>509.46</v>
      </c>
      <c r="AJ787" s="144" t="s">
        <v>890</v>
      </c>
      <c r="AR787" s="166">
        <f t="shared" si="24"/>
        <v>0</v>
      </c>
      <c r="AV787" s="167">
        <f t="shared" si="25"/>
        <v>0</v>
      </c>
    </row>
    <row r="788" spans="1:54" x14ac:dyDescent="0.4">
      <c r="B788" s="135" t="s">
        <v>845</v>
      </c>
      <c r="D788" s="164" t="s">
        <v>100</v>
      </c>
      <c r="F788" s="164"/>
      <c r="G788" s="143">
        <v>32.5</v>
      </c>
      <c r="H788" s="164" t="s">
        <v>931</v>
      </c>
      <c r="AF788" s="143">
        <f>45+65+79+0.55+0.56</f>
        <v>190.11</v>
      </c>
      <c r="AG788" s="165" t="s">
        <v>1091</v>
      </c>
      <c r="AH788" s="208">
        <f t="shared" si="28"/>
        <v>222.61</v>
      </c>
      <c r="AR788" s="166">
        <f t="shared" si="24"/>
        <v>0</v>
      </c>
      <c r="AV788" s="167">
        <f t="shared" si="25"/>
        <v>0</v>
      </c>
    </row>
    <row r="789" spans="1:54" x14ac:dyDescent="0.4">
      <c r="B789" s="135" t="s">
        <v>846</v>
      </c>
      <c r="D789" s="164" t="s">
        <v>101</v>
      </c>
      <c r="E789" s="143">
        <v>5</v>
      </c>
      <c r="F789" s="164" t="s">
        <v>1095</v>
      </c>
      <c r="G789" s="143">
        <v>7.2</v>
      </c>
      <c r="H789" s="164" t="s">
        <v>1105</v>
      </c>
      <c r="I789" s="143">
        <f>10.5+10</f>
        <v>20.5</v>
      </c>
      <c r="J789" s="155" t="s">
        <v>1104</v>
      </c>
      <c r="R789" s="135">
        <v>4.99</v>
      </c>
      <c r="S789" s="155" t="s">
        <v>1103</v>
      </c>
      <c r="Y789" s="135">
        <f>39.5+3</f>
        <v>42.5</v>
      </c>
      <c r="Z789" s="155" t="s">
        <v>1004</v>
      </c>
      <c r="AB789" s="135">
        <v>98</v>
      </c>
      <c r="AC789" s="155" t="s">
        <v>1007</v>
      </c>
      <c r="AH789" s="208">
        <f t="shared" si="28"/>
        <v>178.19</v>
      </c>
      <c r="AR789" s="166">
        <f t="shared" si="24"/>
        <v>0</v>
      </c>
      <c r="AV789" s="167">
        <f t="shared" si="25"/>
        <v>0</v>
      </c>
      <c r="BB789" s="135">
        <f>6257.9+11641+4080.2</f>
        <v>21979.100000000002</v>
      </c>
    </row>
    <row r="790" spans="1:54" x14ac:dyDescent="0.4">
      <c r="B790" s="135" t="s">
        <v>847</v>
      </c>
      <c r="D790" s="164" t="s">
        <v>102</v>
      </c>
      <c r="F790" s="164"/>
      <c r="G790" s="143">
        <v>29</v>
      </c>
      <c r="H790" s="164" t="s">
        <v>1093</v>
      </c>
      <c r="I790" s="143">
        <v>9</v>
      </c>
      <c r="J790" s="155" t="s">
        <v>1095</v>
      </c>
      <c r="R790" s="135">
        <v>3.99</v>
      </c>
      <c r="S790" s="155" t="s">
        <v>1102</v>
      </c>
      <c r="AH790" s="208">
        <f t="shared" si="28"/>
        <v>41.99</v>
      </c>
      <c r="AI790" s="144">
        <v>100</v>
      </c>
      <c r="AR790" s="166">
        <f t="shared" si="24"/>
        <v>0</v>
      </c>
      <c r="AV790" s="167">
        <f t="shared" si="25"/>
        <v>0</v>
      </c>
    </row>
    <row r="791" spans="1:54" x14ac:dyDescent="0.4">
      <c r="B791" s="135" t="s">
        <v>848</v>
      </c>
      <c r="D791" s="164" t="s">
        <v>103</v>
      </c>
      <c r="E791" s="143">
        <v>10</v>
      </c>
      <c r="F791" s="164"/>
      <c r="G791" s="143">
        <v>40</v>
      </c>
      <c r="H791" s="164" t="s">
        <v>1094</v>
      </c>
      <c r="I791" s="143">
        <f>5.5+4.5</f>
        <v>10</v>
      </c>
      <c r="J791" s="155" t="s">
        <v>1100</v>
      </c>
      <c r="R791" s="135">
        <f>2+2</f>
        <v>4</v>
      </c>
      <c r="S791" s="155" t="s">
        <v>1101</v>
      </c>
      <c r="Y791" s="135">
        <f>39.5+3+4+15.62</f>
        <v>62.12</v>
      </c>
      <c r="Z791" s="155" t="s">
        <v>1106</v>
      </c>
      <c r="AA791" s="143">
        <v>20</v>
      </c>
      <c r="AF791" s="143">
        <f>0.5+0.52+24.9</f>
        <v>25.919999999999998</v>
      </c>
      <c r="AG791" s="165" t="s">
        <v>1107</v>
      </c>
      <c r="AH791" s="208">
        <f t="shared" si="28"/>
        <v>172.04</v>
      </c>
      <c r="AR791" s="166">
        <f t="shared" si="24"/>
        <v>0</v>
      </c>
      <c r="AS791" s="167">
        <v>24.9</v>
      </c>
      <c r="AV791" s="167">
        <f t="shared" si="25"/>
        <v>24.9</v>
      </c>
    </row>
    <row r="792" spans="1:54" x14ac:dyDescent="0.4">
      <c r="B792" s="135" t="s">
        <v>849</v>
      </c>
      <c r="D792" s="164" t="s">
        <v>104</v>
      </c>
      <c r="F792" s="164"/>
      <c r="G792" s="143">
        <v>6.5</v>
      </c>
      <c r="H792" s="164" t="s">
        <v>1095</v>
      </c>
      <c r="I792" s="143">
        <v>11</v>
      </c>
      <c r="J792" s="155" t="s">
        <v>1098</v>
      </c>
      <c r="K792" s="143">
        <v>11</v>
      </c>
      <c r="L792" s="155" t="s">
        <v>1097</v>
      </c>
      <c r="R792" s="135">
        <v>2.4900000000000002</v>
      </c>
      <c r="S792" s="155" t="s">
        <v>1096</v>
      </c>
      <c r="AD792" s="143">
        <v>72.900000000000006</v>
      </c>
      <c r="AE792" s="155" t="s">
        <v>1099</v>
      </c>
      <c r="AH792" s="208">
        <f t="shared" si="28"/>
        <v>103.89000000000001</v>
      </c>
      <c r="AR792" s="166">
        <f t="shared" si="24"/>
        <v>0</v>
      </c>
      <c r="AS792" s="167">
        <v>72.900000000000006</v>
      </c>
      <c r="AV792" s="167">
        <f t="shared" si="25"/>
        <v>72.900000000000006</v>
      </c>
    </row>
    <row r="793" spans="1:54" x14ac:dyDescent="0.4">
      <c r="B793" s="135" t="s">
        <v>850</v>
      </c>
      <c r="C793" s="135">
        <v>100</v>
      </c>
      <c r="D793" s="187" t="s">
        <v>105</v>
      </c>
      <c r="E793" s="143">
        <v>5</v>
      </c>
      <c r="F793" s="164" t="s">
        <v>1095</v>
      </c>
      <c r="H793" s="164"/>
      <c r="I793" s="143">
        <v>10.5</v>
      </c>
      <c r="J793" s="155" t="s">
        <v>1098</v>
      </c>
      <c r="R793" s="135">
        <v>1.99</v>
      </c>
      <c r="S793" s="155" t="s">
        <v>1101</v>
      </c>
      <c r="AF793" s="143">
        <f>140+40</f>
        <v>180</v>
      </c>
      <c r="AG793" s="165" t="s">
        <v>1118</v>
      </c>
      <c r="AH793" s="208">
        <f t="shared" si="28"/>
        <v>197.49</v>
      </c>
      <c r="AR793" s="166">
        <f t="shared" si="24"/>
        <v>0</v>
      </c>
      <c r="AV793" s="167">
        <f t="shared" si="25"/>
        <v>0</v>
      </c>
    </row>
    <row r="794" spans="1:54" x14ac:dyDescent="0.4">
      <c r="B794" s="135" t="s">
        <v>844</v>
      </c>
      <c r="D794" s="164" t="s">
        <v>106</v>
      </c>
      <c r="E794" s="143">
        <v>2</v>
      </c>
      <c r="F794" s="164" t="s">
        <v>1109</v>
      </c>
      <c r="G794" s="143">
        <v>8.5</v>
      </c>
      <c r="H794" s="164" t="s">
        <v>1119</v>
      </c>
      <c r="I794" s="143">
        <v>9</v>
      </c>
      <c r="J794" s="155" t="s">
        <v>1116</v>
      </c>
      <c r="K794" s="143">
        <v>12.9</v>
      </c>
      <c r="L794" s="155" t="s">
        <v>1117</v>
      </c>
      <c r="R794" s="135">
        <v>2.4900000000000002</v>
      </c>
      <c r="S794" s="155" t="s">
        <v>1113</v>
      </c>
      <c r="Y794" s="135">
        <f>18.03+15.35</f>
        <v>33.380000000000003</v>
      </c>
      <c r="Z794" s="155" t="s">
        <v>1114</v>
      </c>
      <c r="AA794" s="143">
        <v>20</v>
      </c>
      <c r="AF794" s="143">
        <f>6.9+39.9</f>
        <v>46.8</v>
      </c>
      <c r="AG794" s="165" t="s">
        <v>1115</v>
      </c>
      <c r="AH794" s="208">
        <f t="shared" si="28"/>
        <v>135.07</v>
      </c>
      <c r="AR794" s="166">
        <f t="shared" si="24"/>
        <v>0</v>
      </c>
      <c r="AV794" s="167">
        <f t="shared" si="25"/>
        <v>0</v>
      </c>
    </row>
    <row r="795" spans="1:54" x14ac:dyDescent="0.4">
      <c r="B795" s="135" t="s">
        <v>845</v>
      </c>
      <c r="D795" s="164" t="s">
        <v>107</v>
      </c>
      <c r="E795" s="143">
        <v>8</v>
      </c>
      <c r="F795" s="164" t="s">
        <v>1095</v>
      </c>
      <c r="G795" s="143">
        <v>13.5</v>
      </c>
      <c r="H795" s="164" t="s">
        <v>1098</v>
      </c>
      <c r="R795" s="135">
        <v>3</v>
      </c>
      <c r="S795" s="155" t="s">
        <v>1120</v>
      </c>
      <c r="Y795" s="135">
        <f>3+3</f>
        <v>6</v>
      </c>
      <c r="Z795" s="155" t="s">
        <v>1121</v>
      </c>
      <c r="AF795" s="143">
        <v>15</v>
      </c>
      <c r="AG795" s="165" t="s">
        <v>1112</v>
      </c>
      <c r="AH795" s="208">
        <f>SUM(E795,G795,I795,K795,M795,T795,V795,Y795,X795,AA795,AB795,AD795,AF795)</f>
        <v>42.5</v>
      </c>
      <c r="AR795" s="166">
        <f t="shared" si="24"/>
        <v>0</v>
      </c>
      <c r="AV795" s="167">
        <f t="shared" si="25"/>
        <v>0</v>
      </c>
    </row>
    <row r="796" spans="1:54" x14ac:dyDescent="0.4">
      <c r="B796" s="135" t="s">
        <v>846</v>
      </c>
      <c r="D796" s="164" t="s">
        <v>108</v>
      </c>
      <c r="E796" s="143">
        <v>6.5</v>
      </c>
      <c r="F796" s="164" t="s">
        <v>1095</v>
      </c>
      <c r="G796" s="143">
        <v>8</v>
      </c>
      <c r="H796" s="164" t="s">
        <v>1098</v>
      </c>
      <c r="I796" s="143">
        <v>11</v>
      </c>
      <c r="J796" s="155" t="s">
        <v>1098</v>
      </c>
      <c r="R796" s="135">
        <v>2.4900000000000002</v>
      </c>
      <c r="S796" s="155" t="s">
        <v>1123</v>
      </c>
      <c r="AF796" s="143">
        <f>0.48+0.51+357+23.9+167+8.9</f>
        <v>557.79</v>
      </c>
      <c r="AG796" s="165" t="s">
        <v>1124</v>
      </c>
      <c r="AH796" s="208">
        <f>SUM(E796,G796,I796,K796,M796,R795,T796,V796,Y796,X796,AA796,AB796,AD796,AF796)</f>
        <v>586.29</v>
      </c>
      <c r="AI796" s="144">
        <v>150</v>
      </c>
      <c r="AJ796" s="144" t="s">
        <v>1122</v>
      </c>
      <c r="AO796" s="166">
        <v>2035.58</v>
      </c>
      <c r="AR796" s="166">
        <f t="shared" si="24"/>
        <v>2035.58</v>
      </c>
      <c r="AS796" s="167">
        <f>357+23.9+167</f>
        <v>547.9</v>
      </c>
      <c r="AT796" s="167">
        <v>2100</v>
      </c>
      <c r="AV796" s="167">
        <f t="shared" si="25"/>
        <v>2647.9</v>
      </c>
    </row>
    <row r="797" spans="1:54" x14ac:dyDescent="0.4">
      <c r="B797" s="135" t="s">
        <v>847</v>
      </c>
      <c r="D797" s="164" t="s">
        <v>109</v>
      </c>
      <c r="E797" s="143">
        <f>6.5+1.5</f>
        <v>8</v>
      </c>
      <c r="F797" s="164" t="s">
        <v>1095</v>
      </c>
      <c r="G797" s="143">
        <v>7</v>
      </c>
      <c r="H797" s="164" t="s">
        <v>1098</v>
      </c>
      <c r="I797" s="143">
        <v>56</v>
      </c>
      <c r="J797" s="155" t="s">
        <v>1128</v>
      </c>
      <c r="T797" s="143">
        <v>22.6</v>
      </c>
      <c r="U797" s="155" t="s">
        <v>1125</v>
      </c>
      <c r="AF797" s="143">
        <f>103+114+12.5</f>
        <v>229.5</v>
      </c>
      <c r="AG797" s="165" t="s">
        <v>1129</v>
      </c>
      <c r="AH797" s="208">
        <f t="shared" si="28"/>
        <v>323.10000000000002</v>
      </c>
      <c r="AR797" s="166">
        <f t="shared" si="24"/>
        <v>0</v>
      </c>
      <c r="AS797" s="167">
        <f>103+114</f>
        <v>217</v>
      </c>
      <c r="AV797" s="167">
        <f t="shared" si="25"/>
        <v>217</v>
      </c>
    </row>
    <row r="798" spans="1:54" x14ac:dyDescent="0.4">
      <c r="B798" s="135" t="s">
        <v>848</v>
      </c>
      <c r="D798" s="164" t="s">
        <v>110</v>
      </c>
      <c r="E798" s="143">
        <v>8</v>
      </c>
      <c r="F798" s="164" t="s">
        <v>1095</v>
      </c>
      <c r="G798" s="143">
        <v>7.2</v>
      </c>
      <c r="H798" s="164" t="s">
        <v>1098</v>
      </c>
      <c r="I798" s="143">
        <f>13+5</f>
        <v>18</v>
      </c>
      <c r="J798" s="155" t="s">
        <v>1095</v>
      </c>
      <c r="T798" s="143">
        <f>2.99+4.5</f>
        <v>7.49</v>
      </c>
      <c r="U798" s="155" t="s">
        <v>1130</v>
      </c>
      <c r="AF798" s="143">
        <v>98</v>
      </c>
      <c r="AG798" s="165" t="s">
        <v>1126</v>
      </c>
      <c r="AH798" s="208">
        <f t="shared" si="28"/>
        <v>138.69</v>
      </c>
      <c r="AR798" s="166">
        <f t="shared" si="24"/>
        <v>0</v>
      </c>
      <c r="AS798" s="167">
        <v>98</v>
      </c>
      <c r="AV798" s="167">
        <f t="shared" si="25"/>
        <v>98</v>
      </c>
    </row>
    <row r="799" spans="1:54" x14ac:dyDescent="0.4">
      <c r="B799" s="135" t="s">
        <v>849</v>
      </c>
      <c r="C799" s="135">
        <v>100</v>
      </c>
      <c r="D799" s="187" t="s">
        <v>111</v>
      </c>
      <c r="E799" s="143">
        <v>6.5</v>
      </c>
      <c r="F799" s="164" t="s">
        <v>1095</v>
      </c>
      <c r="G799" s="143">
        <f>13+9</f>
        <v>22</v>
      </c>
      <c r="H799" s="164" t="s">
        <v>1098</v>
      </c>
      <c r="I799" s="143">
        <v>68</v>
      </c>
      <c r="J799" s="155" t="s">
        <v>1137</v>
      </c>
      <c r="Y799" s="135">
        <f>1.5+2</f>
        <v>3.5</v>
      </c>
      <c r="Z799" s="155" t="s">
        <v>1121</v>
      </c>
      <c r="AF799" s="143">
        <f>0.65+0.5+7.5</f>
        <v>8.65</v>
      </c>
      <c r="AG799" s="165" t="s">
        <v>1127</v>
      </c>
      <c r="AH799" s="208">
        <f t="shared" si="28"/>
        <v>108.65</v>
      </c>
      <c r="AR799" s="166">
        <f t="shared" si="24"/>
        <v>0</v>
      </c>
      <c r="AV799" s="167">
        <f t="shared" si="25"/>
        <v>0</v>
      </c>
    </row>
    <row r="800" spans="1:54" x14ac:dyDescent="0.4">
      <c r="B800" s="135" t="s">
        <v>850</v>
      </c>
      <c r="D800" s="164" t="s">
        <v>112</v>
      </c>
      <c r="E800" s="143">
        <f>3+0.8</f>
        <v>3.8</v>
      </c>
      <c r="F800" s="164" t="s">
        <v>1109</v>
      </c>
      <c r="G800" s="143">
        <v>11.2</v>
      </c>
      <c r="H800" s="164" t="s">
        <v>1098</v>
      </c>
      <c r="I800" s="143">
        <v>11</v>
      </c>
      <c r="J800" s="155" t="s">
        <v>1098</v>
      </c>
      <c r="AH800" s="208">
        <f t="shared" si="28"/>
        <v>26</v>
      </c>
      <c r="AI800" s="144">
        <v>50</v>
      </c>
      <c r="AJ800" s="144" t="s">
        <v>1131</v>
      </c>
      <c r="AR800" s="166">
        <f t="shared" si="24"/>
        <v>0</v>
      </c>
      <c r="AV800" s="167">
        <f t="shared" si="25"/>
        <v>0</v>
      </c>
    </row>
    <row r="801" spans="2:48" x14ac:dyDescent="0.4">
      <c r="B801" s="135" t="s">
        <v>844</v>
      </c>
      <c r="D801" s="164" t="s">
        <v>113</v>
      </c>
      <c r="E801" s="143">
        <v>6.5</v>
      </c>
      <c r="F801" s="164" t="s">
        <v>1111</v>
      </c>
      <c r="G801" s="143">
        <v>11</v>
      </c>
      <c r="H801" s="164" t="s">
        <v>1109</v>
      </c>
      <c r="I801" s="143">
        <v>11</v>
      </c>
      <c r="J801" s="155" t="s">
        <v>1098</v>
      </c>
      <c r="R801" s="135">
        <v>4.99</v>
      </c>
      <c r="S801" s="155" t="s">
        <v>1103</v>
      </c>
      <c r="AF801" s="143">
        <v>15.8</v>
      </c>
      <c r="AG801" s="165" t="s">
        <v>1132</v>
      </c>
      <c r="AH801" s="208">
        <f t="shared" si="28"/>
        <v>49.290000000000006</v>
      </c>
      <c r="AR801" s="166">
        <f t="shared" si="24"/>
        <v>0</v>
      </c>
      <c r="AV801" s="167">
        <f t="shared" si="25"/>
        <v>0</v>
      </c>
    </row>
    <row r="802" spans="2:48" x14ac:dyDescent="0.4">
      <c r="B802" s="135" t="s">
        <v>845</v>
      </c>
      <c r="D802" s="164" t="s">
        <v>114</v>
      </c>
      <c r="E802" s="143">
        <v>8</v>
      </c>
      <c r="F802" s="164" t="s">
        <v>1095</v>
      </c>
      <c r="G802" s="143">
        <v>9.6999999999999993</v>
      </c>
      <c r="H802" s="164" t="s">
        <v>1105</v>
      </c>
      <c r="I802" s="143">
        <v>10.199999999999999</v>
      </c>
      <c r="J802" s="155" t="s">
        <v>1105</v>
      </c>
      <c r="AF802" s="143">
        <f>55</f>
        <v>55</v>
      </c>
      <c r="AG802" s="165" t="s">
        <v>1133</v>
      </c>
      <c r="AH802" s="208">
        <f t="shared" si="28"/>
        <v>82.9</v>
      </c>
      <c r="AR802" s="166">
        <f t="shared" si="24"/>
        <v>0</v>
      </c>
      <c r="AS802" s="167">
        <f>103+55</f>
        <v>158</v>
      </c>
      <c r="AV802" s="167">
        <f t="shared" si="25"/>
        <v>158</v>
      </c>
    </row>
    <row r="803" spans="2:48" x14ac:dyDescent="0.4">
      <c r="B803" s="135" t="s">
        <v>846</v>
      </c>
      <c r="D803" s="164" t="s">
        <v>115</v>
      </c>
      <c r="F803" s="164"/>
      <c r="H803" s="164"/>
      <c r="R803" s="135">
        <v>2.4900000000000002</v>
      </c>
      <c r="S803" s="155" t="s">
        <v>1113</v>
      </c>
      <c r="AD803" s="143">
        <v>133</v>
      </c>
      <c r="AE803" s="155" t="s">
        <v>1134</v>
      </c>
      <c r="AF803" s="143">
        <f>0.42+0.37+25</f>
        <v>25.79</v>
      </c>
      <c r="AG803" s="165" t="s">
        <v>1140</v>
      </c>
      <c r="AH803" s="208">
        <f t="shared" si="28"/>
        <v>161.28</v>
      </c>
      <c r="AR803" s="166">
        <f t="shared" si="24"/>
        <v>0</v>
      </c>
      <c r="AV803" s="167">
        <f t="shared" si="25"/>
        <v>0</v>
      </c>
    </row>
    <row r="804" spans="2:48" x14ac:dyDescent="0.4">
      <c r="B804" s="135" t="s">
        <v>847</v>
      </c>
      <c r="D804" s="164" t="s">
        <v>116</v>
      </c>
      <c r="E804" s="143">
        <v>5.6</v>
      </c>
      <c r="F804" s="164" t="s">
        <v>1109</v>
      </c>
      <c r="H804" s="164"/>
      <c r="AH804" s="208">
        <f t="shared" si="28"/>
        <v>5.6</v>
      </c>
      <c r="AP804" s="166">
        <v>2170.1</v>
      </c>
      <c r="AR804" s="166">
        <f t="shared" si="24"/>
        <v>2170.1</v>
      </c>
      <c r="AV804" s="167">
        <f t="shared" si="25"/>
        <v>0</v>
      </c>
    </row>
    <row r="805" spans="2:48" x14ac:dyDescent="0.4">
      <c r="B805" s="135" t="s">
        <v>848</v>
      </c>
      <c r="D805" s="164" t="s">
        <v>117</v>
      </c>
      <c r="E805" s="143">
        <v>6.5</v>
      </c>
      <c r="F805" s="164" t="s">
        <v>1095</v>
      </c>
      <c r="G805" s="143">
        <v>0</v>
      </c>
      <c r="H805" s="164"/>
      <c r="I805" s="143">
        <v>65</v>
      </c>
      <c r="J805" s="155" t="s">
        <v>1138</v>
      </c>
      <c r="K805" s="143">
        <v>13.5</v>
      </c>
      <c r="L805" s="155" t="s">
        <v>1139</v>
      </c>
      <c r="R805" s="135">
        <v>20</v>
      </c>
      <c r="S805" s="155" t="s">
        <v>1135</v>
      </c>
      <c r="AA805" s="143">
        <v>10</v>
      </c>
      <c r="AH805" s="208">
        <f>SUM(E805,G805,K805,M805,R805,T805,V805,Y805,X805,AA805,AB805,AD805,AF805)</f>
        <v>50</v>
      </c>
      <c r="AR805" s="166">
        <f t="shared" si="24"/>
        <v>0</v>
      </c>
      <c r="AV805" s="167">
        <f t="shared" si="25"/>
        <v>0</v>
      </c>
    </row>
    <row r="806" spans="2:48" x14ac:dyDescent="0.4">
      <c r="B806" s="135" t="s">
        <v>849</v>
      </c>
      <c r="C806" s="135">
        <v>100</v>
      </c>
      <c r="D806" s="187" t="s">
        <v>118</v>
      </c>
      <c r="E806" s="143">
        <v>5</v>
      </c>
      <c r="F806" s="164" t="s">
        <v>1095</v>
      </c>
      <c r="G806" s="143">
        <v>8.1999999999999993</v>
      </c>
      <c r="H806" s="164" t="s">
        <v>1105</v>
      </c>
      <c r="I806" s="143">
        <v>11</v>
      </c>
      <c r="J806" s="155" t="s">
        <v>1095</v>
      </c>
      <c r="R806" s="135">
        <v>2.4900000000000002</v>
      </c>
      <c r="S806" s="155" t="s">
        <v>1136</v>
      </c>
      <c r="AH806" s="208">
        <f>SUM(E806,G806,I805,K806,M806,R806,T806,V806,Y806,X806,AA806,AB806,AD806,AF806)</f>
        <v>80.69</v>
      </c>
      <c r="AR806" s="166">
        <f t="shared" si="24"/>
        <v>0</v>
      </c>
      <c r="AV806" s="167">
        <f t="shared" si="25"/>
        <v>0</v>
      </c>
    </row>
    <row r="807" spans="2:48" x14ac:dyDescent="0.4">
      <c r="B807" s="135" t="s">
        <v>850</v>
      </c>
      <c r="D807" s="164" t="s">
        <v>119</v>
      </c>
      <c r="E807" s="143">
        <v>8</v>
      </c>
      <c r="F807" s="164" t="s">
        <v>1095</v>
      </c>
      <c r="G807" s="143">
        <v>6.7</v>
      </c>
      <c r="H807" s="164" t="s">
        <v>1147</v>
      </c>
      <c r="I807" s="143">
        <v>11.2</v>
      </c>
      <c r="J807" s="155" t="s">
        <v>1147</v>
      </c>
      <c r="R807" s="135">
        <v>4.99</v>
      </c>
      <c r="S807" s="155" t="s">
        <v>1141</v>
      </c>
      <c r="AD807" s="143">
        <v>19.899999999999999</v>
      </c>
      <c r="AE807" s="155" t="s">
        <v>1142</v>
      </c>
      <c r="AH807" s="208">
        <f t="shared" si="28"/>
        <v>50.79</v>
      </c>
      <c r="AR807" s="166">
        <f t="shared" si="24"/>
        <v>0</v>
      </c>
      <c r="AV807" s="167">
        <f t="shared" si="25"/>
        <v>0</v>
      </c>
    </row>
    <row r="808" spans="2:48" x14ac:dyDescent="0.4">
      <c r="B808" s="135" t="s">
        <v>844</v>
      </c>
      <c r="D808" s="164" t="s">
        <v>120</v>
      </c>
      <c r="E808" s="143">
        <v>6</v>
      </c>
      <c r="F808" s="164" t="s">
        <v>1109</v>
      </c>
      <c r="G808" s="143">
        <v>13</v>
      </c>
      <c r="H808" s="164" t="s">
        <v>1119</v>
      </c>
      <c r="I808" s="143">
        <v>12</v>
      </c>
      <c r="J808" s="155" t="s">
        <v>1147</v>
      </c>
      <c r="R808" s="135">
        <v>3.99</v>
      </c>
      <c r="AD808" s="143">
        <v>280</v>
      </c>
      <c r="AE808" s="155" t="s">
        <v>1146</v>
      </c>
      <c r="AF808" s="143">
        <f>0.43+0.43</f>
        <v>0.86</v>
      </c>
      <c r="AG808" s="165" t="s">
        <v>1143</v>
      </c>
      <c r="AH808" s="208">
        <f t="shared" si="28"/>
        <v>315.85000000000002</v>
      </c>
      <c r="AR808" s="166">
        <f t="shared" si="24"/>
        <v>0</v>
      </c>
      <c r="AS808" s="167">
        <v>280</v>
      </c>
      <c r="AV808" s="167">
        <f t="shared" si="25"/>
        <v>280</v>
      </c>
    </row>
    <row r="809" spans="2:48" x14ac:dyDescent="0.4">
      <c r="B809" s="135" t="s">
        <v>845</v>
      </c>
      <c r="D809" s="164" t="s">
        <v>121</v>
      </c>
      <c r="E809" s="143">
        <v>8</v>
      </c>
      <c r="F809" s="164" t="s">
        <v>1095</v>
      </c>
      <c r="G809" s="143">
        <v>10.7</v>
      </c>
      <c r="H809" s="164" t="s">
        <v>1105</v>
      </c>
      <c r="I809" s="143">
        <v>10.5</v>
      </c>
      <c r="J809" s="155" t="s">
        <v>1147</v>
      </c>
      <c r="K809" s="143">
        <v>13</v>
      </c>
      <c r="L809" s="155" t="s">
        <v>1145</v>
      </c>
      <c r="R809" s="135">
        <f>5.5+4.99</f>
        <v>10.49</v>
      </c>
      <c r="S809" s="155" t="s">
        <v>1165</v>
      </c>
      <c r="AA809" s="143">
        <v>19.96</v>
      </c>
      <c r="AH809" s="208">
        <f t="shared" si="28"/>
        <v>72.650000000000006</v>
      </c>
      <c r="AR809" s="166">
        <f t="shared" si="24"/>
        <v>0</v>
      </c>
      <c r="AV809" s="167">
        <f t="shared" si="25"/>
        <v>0</v>
      </c>
    </row>
    <row r="810" spans="2:48" x14ac:dyDescent="0.4">
      <c r="B810" s="135" t="s">
        <v>846</v>
      </c>
      <c r="D810" s="164" t="s">
        <v>122</v>
      </c>
      <c r="E810" s="143">
        <v>8</v>
      </c>
      <c r="F810" s="164" t="s">
        <v>1095</v>
      </c>
      <c r="G810" s="143">
        <v>9.1999999999999993</v>
      </c>
      <c r="H810" s="164" t="s">
        <v>1105</v>
      </c>
      <c r="I810" s="143">
        <v>8</v>
      </c>
      <c r="J810" s="155" t="s">
        <v>1109</v>
      </c>
      <c r="R810" s="135">
        <v>2.4900000000000002</v>
      </c>
      <c r="S810" s="155" t="s">
        <v>1123</v>
      </c>
      <c r="AD810" s="143">
        <v>19.899999999999999</v>
      </c>
      <c r="AE810" s="155" t="s">
        <v>1115</v>
      </c>
      <c r="AF810" s="143">
        <v>1800</v>
      </c>
      <c r="AG810" s="165" t="s">
        <v>1144</v>
      </c>
      <c r="AH810" s="208">
        <f t="shared" si="28"/>
        <v>1847.59</v>
      </c>
      <c r="AI810" s="144">
        <v>150</v>
      </c>
      <c r="AJ810" s="144" t="s">
        <v>1122</v>
      </c>
      <c r="AR810" s="166">
        <f t="shared" si="24"/>
        <v>0</v>
      </c>
      <c r="AV810" s="167">
        <f t="shared" si="25"/>
        <v>0</v>
      </c>
    </row>
    <row r="811" spans="2:48" x14ac:dyDescent="0.4">
      <c r="B811" s="135" t="s">
        <v>847</v>
      </c>
      <c r="D811" s="164" t="s">
        <v>123</v>
      </c>
      <c r="E811" s="143">
        <v>8</v>
      </c>
      <c r="F811" s="164" t="s">
        <v>1095</v>
      </c>
      <c r="G811" s="143">
        <v>9.6999999999999993</v>
      </c>
      <c r="H811" s="164" t="s">
        <v>1105</v>
      </c>
      <c r="I811" s="143">
        <v>20</v>
      </c>
      <c r="J811" s="155" t="s">
        <v>1167</v>
      </c>
      <c r="T811" s="143">
        <v>14.5</v>
      </c>
      <c r="U811" s="155" t="s">
        <v>1158</v>
      </c>
      <c r="AH811" s="208">
        <f t="shared" si="28"/>
        <v>52.2</v>
      </c>
      <c r="AP811" s="166">
        <v>501.75</v>
      </c>
      <c r="AR811" s="166">
        <f t="shared" si="24"/>
        <v>501.75</v>
      </c>
      <c r="AV811" s="167">
        <f t="shared" si="25"/>
        <v>0</v>
      </c>
    </row>
    <row r="812" spans="2:48" x14ac:dyDescent="0.4">
      <c r="B812" s="135" t="s">
        <v>848</v>
      </c>
      <c r="D812" s="164" t="s">
        <v>124</v>
      </c>
      <c r="E812" s="143">
        <v>8</v>
      </c>
      <c r="F812" s="164" t="s">
        <v>1095</v>
      </c>
      <c r="G812" s="143">
        <v>8.1999999999999993</v>
      </c>
      <c r="H812" s="164" t="s">
        <v>1105</v>
      </c>
      <c r="T812" s="143">
        <v>39.700000000000003</v>
      </c>
      <c r="U812" s="155" t="s">
        <v>1158</v>
      </c>
      <c r="Y812" s="135">
        <f>18.33+13.74</f>
        <v>32.07</v>
      </c>
      <c r="Z812" s="155" t="s">
        <v>1114</v>
      </c>
      <c r="AD812" s="143">
        <v>29.9</v>
      </c>
      <c r="AE812" s="155" t="s">
        <v>1160</v>
      </c>
      <c r="AH812" s="208">
        <f t="shared" si="28"/>
        <v>117.87</v>
      </c>
      <c r="AR812" s="166">
        <f t="shared" si="24"/>
        <v>0</v>
      </c>
      <c r="AV812" s="167">
        <f t="shared" si="25"/>
        <v>0</v>
      </c>
    </row>
    <row r="813" spans="2:48" x14ac:dyDescent="0.4">
      <c r="B813" s="135" t="s">
        <v>849</v>
      </c>
      <c r="D813" s="164" t="s">
        <v>125</v>
      </c>
      <c r="F813" s="164"/>
      <c r="G813" s="143">
        <v>10</v>
      </c>
      <c r="H813" s="164" t="s">
        <v>1119</v>
      </c>
      <c r="I813" s="143">
        <v>12</v>
      </c>
      <c r="J813" s="155" t="s">
        <v>1098</v>
      </c>
      <c r="AF813" s="143">
        <f>0.48+0.57</f>
        <v>1.0499999999999998</v>
      </c>
      <c r="AG813" s="165" t="s">
        <v>1143</v>
      </c>
      <c r="AH813" s="208">
        <f t="shared" si="28"/>
        <v>23.05</v>
      </c>
      <c r="AR813" s="166">
        <f t="shared" si="24"/>
        <v>0</v>
      </c>
      <c r="AV813" s="167">
        <f t="shared" si="25"/>
        <v>0</v>
      </c>
    </row>
    <row r="814" spans="2:48" x14ac:dyDescent="0.4">
      <c r="B814" s="135" t="s">
        <v>850</v>
      </c>
      <c r="D814" s="164" t="s">
        <v>126</v>
      </c>
      <c r="E814" s="143">
        <v>8</v>
      </c>
      <c r="F814" s="164" t="s">
        <v>1095</v>
      </c>
      <c r="G814" s="143">
        <v>9.1999999999999993</v>
      </c>
      <c r="H814" s="164" t="s">
        <v>1105</v>
      </c>
      <c r="I814" s="143">
        <v>8.6999999999999993</v>
      </c>
      <c r="J814" s="155" t="s">
        <v>1105</v>
      </c>
      <c r="AH814" s="208">
        <f t="shared" si="28"/>
        <v>25.9</v>
      </c>
      <c r="AR814" s="166">
        <f t="shared" si="24"/>
        <v>0</v>
      </c>
      <c r="AV814" s="167">
        <f t="shared" si="25"/>
        <v>0</v>
      </c>
    </row>
    <row r="815" spans="2:48" x14ac:dyDescent="0.4">
      <c r="B815" s="135" t="s">
        <v>844</v>
      </c>
      <c r="D815" s="164" t="s">
        <v>127</v>
      </c>
      <c r="G815" s="164" t="s">
        <v>1159</v>
      </c>
      <c r="H815" s="143" t="s">
        <v>1119</v>
      </c>
      <c r="I815" s="143">
        <v>24</v>
      </c>
      <c r="J815" s="155" t="s">
        <v>1164</v>
      </c>
      <c r="R815" s="135">
        <f>5.5+2.49</f>
        <v>7.99</v>
      </c>
      <c r="S815" s="155" t="s">
        <v>1166</v>
      </c>
      <c r="T815" s="143">
        <v>20.5</v>
      </c>
      <c r="U815" s="155" t="s">
        <v>1158</v>
      </c>
      <c r="AH815" s="208">
        <f>SUM(E815,H815,I815,K815,M815,R815,T815,V815,Y815,X815,AA815,AB815,AD815,AF815)</f>
        <v>52.49</v>
      </c>
      <c r="AI815" s="144">
        <v>100</v>
      </c>
      <c r="AJ815" s="144" t="s">
        <v>1163</v>
      </c>
      <c r="AR815" s="166">
        <f t="shared" si="24"/>
        <v>0</v>
      </c>
      <c r="AV815" s="167">
        <f t="shared" si="25"/>
        <v>0</v>
      </c>
    </row>
    <row r="816" spans="2:48" x14ac:dyDescent="0.4">
      <c r="B816" s="135" t="s">
        <v>845</v>
      </c>
      <c r="D816" s="164" t="s">
        <v>128</v>
      </c>
      <c r="E816" s="143">
        <v>8</v>
      </c>
      <c r="F816" s="164" t="s">
        <v>1095</v>
      </c>
      <c r="H816" s="164"/>
      <c r="I816" s="143">
        <v>11</v>
      </c>
      <c r="J816" s="155" t="s">
        <v>1098</v>
      </c>
      <c r="AF816" s="143">
        <v>12.6</v>
      </c>
      <c r="AG816" s="165" t="s">
        <v>1162</v>
      </c>
      <c r="AH816" s="208">
        <f t="shared" si="28"/>
        <v>31.6</v>
      </c>
      <c r="AR816" s="166">
        <f t="shared" si="24"/>
        <v>0</v>
      </c>
      <c r="AV816" s="167">
        <f t="shared" si="25"/>
        <v>0</v>
      </c>
    </row>
    <row r="817" spans="1:45" x14ac:dyDescent="0.4">
      <c r="B817" s="135" t="s">
        <v>846</v>
      </c>
      <c r="D817" s="164" t="s">
        <v>129</v>
      </c>
      <c r="E817" s="143">
        <v>8</v>
      </c>
      <c r="F817" s="164" t="s">
        <v>1095</v>
      </c>
      <c r="G817" s="143">
        <v>7.7</v>
      </c>
      <c r="H817" s="164" t="s">
        <v>1105</v>
      </c>
      <c r="I817" s="143">
        <v>7</v>
      </c>
      <c r="J817" s="155" t="s">
        <v>1109</v>
      </c>
      <c r="R817" s="135">
        <v>3.99</v>
      </c>
      <c r="S817" s="155" t="s">
        <v>1102</v>
      </c>
      <c r="AF817" s="143">
        <v>30</v>
      </c>
      <c r="AG817" s="165" t="s">
        <v>1143</v>
      </c>
      <c r="AH817" s="208">
        <f>SUM(E817,H817,I817,K817,M817,R817,T817,V817,Y817,X817,AA817,AB817,AD817,AF817)</f>
        <v>48.99</v>
      </c>
      <c r="AI817" s="144">
        <f>100+150</f>
        <v>250</v>
      </c>
      <c r="AJ817" s="144" t="s">
        <v>1161</v>
      </c>
    </row>
    <row r="818" spans="1:45" s="169" customFormat="1" x14ac:dyDescent="0.4">
      <c r="F818" s="170"/>
      <c r="H818" s="170"/>
      <c r="J818" s="170"/>
      <c r="L818" s="170"/>
      <c r="N818" s="163"/>
      <c r="O818" s="163"/>
      <c r="Q818" s="170"/>
      <c r="S818" s="170"/>
      <c r="U818" s="170"/>
      <c r="W818" s="170"/>
      <c r="X818" s="163"/>
      <c r="Z818" s="170"/>
      <c r="AC818" s="170"/>
      <c r="AE818" s="170"/>
      <c r="AG818" s="170"/>
      <c r="AH818" s="209">
        <f>SUM(AH787:AH816)</f>
        <v>5398.5199999999995</v>
      </c>
    </row>
    <row r="819" spans="1:45" x14ac:dyDescent="0.4">
      <c r="AH819" s="208">
        <f>SUM(AH619:AH818)/2</f>
        <v>18872.115000000002</v>
      </c>
    </row>
    <row r="820" spans="1:45" s="161" customFormat="1" x14ac:dyDescent="0.4">
      <c r="A820" s="161" t="s">
        <v>878</v>
      </c>
      <c r="F820" s="162"/>
      <c r="H820" s="162"/>
      <c r="J820" s="162"/>
      <c r="L820" s="162"/>
      <c r="N820" s="163"/>
      <c r="O820" s="163"/>
      <c r="Q820" s="162"/>
      <c r="S820" s="162"/>
      <c r="U820" s="162"/>
      <c r="W820" s="162"/>
      <c r="X820" s="163"/>
      <c r="Z820" s="162"/>
      <c r="AC820" s="162"/>
      <c r="AE820" s="162"/>
      <c r="AG820" s="162"/>
      <c r="AH820" s="143"/>
    </row>
    <row r="821" spans="1:45" x14ac:dyDescent="0.4">
      <c r="B821" s="135" t="s">
        <v>858</v>
      </c>
      <c r="D821" s="164" t="s">
        <v>1148</v>
      </c>
      <c r="R821" s="135">
        <v>2.4900000000000002</v>
      </c>
      <c r="S821" s="155" t="s">
        <v>1123</v>
      </c>
      <c r="AA821" s="143">
        <v>20</v>
      </c>
      <c r="AD821" s="143">
        <v>79.900000000000006</v>
      </c>
      <c r="AE821" s="155" t="s">
        <v>1115</v>
      </c>
      <c r="AH821" s="143">
        <f>E821+G821+I821+K821+M821+P821+R821+T821+V821+Y821+AA821+AB821+AD821+AF821</f>
        <v>102.39000000000001</v>
      </c>
      <c r="AS821" s="167">
        <v>79.900000000000006</v>
      </c>
    </row>
    <row r="822" spans="1:45" x14ac:dyDescent="0.4">
      <c r="B822" s="135" t="s">
        <v>848</v>
      </c>
      <c r="D822" s="164" t="s">
        <v>1149</v>
      </c>
      <c r="G822" s="143">
        <v>12.5</v>
      </c>
      <c r="H822" s="136" t="s">
        <v>1109</v>
      </c>
      <c r="I822" s="143">
        <v>26</v>
      </c>
      <c r="J822" s="155" t="s">
        <v>1157</v>
      </c>
      <c r="T822" s="143">
        <v>36.299999999999997</v>
      </c>
      <c r="U822" s="155" t="s">
        <v>1158</v>
      </c>
      <c r="AF822" s="143">
        <v>15</v>
      </c>
      <c r="AG822" s="165" t="s">
        <v>1112</v>
      </c>
      <c r="AH822" s="143">
        <f t="shared" ref="AH822:AH846" si="29">E822+G822+I822+K822+M822+P822+R822+T822+V822+Y822+AA822+AB822+AD822+AF822</f>
        <v>89.8</v>
      </c>
    </row>
    <row r="823" spans="1:45" x14ac:dyDescent="0.4">
      <c r="B823" s="135" t="s">
        <v>849</v>
      </c>
      <c r="D823" s="164" t="s">
        <v>1150</v>
      </c>
      <c r="G823" s="143">
        <v>11</v>
      </c>
      <c r="H823" s="136" t="s">
        <v>1098</v>
      </c>
      <c r="I823" s="143">
        <v>8</v>
      </c>
      <c r="J823" s="155" t="s">
        <v>1098</v>
      </c>
      <c r="AA823" s="143">
        <v>10</v>
      </c>
      <c r="AF823" s="143">
        <v>34</v>
      </c>
      <c r="AG823" s="165" t="s">
        <v>1168</v>
      </c>
      <c r="AH823" s="143">
        <f t="shared" si="29"/>
        <v>63</v>
      </c>
    </row>
    <row r="824" spans="1:45" x14ac:dyDescent="0.4">
      <c r="B824" s="135" t="s">
        <v>850</v>
      </c>
      <c r="D824" s="164" t="s">
        <v>1151</v>
      </c>
      <c r="E824" s="143">
        <v>8</v>
      </c>
      <c r="F824" s="136" t="s">
        <v>1095</v>
      </c>
      <c r="G824" s="143">
        <v>9</v>
      </c>
      <c r="H824" s="136" t="s">
        <v>1095</v>
      </c>
      <c r="I824" s="143">
        <v>11</v>
      </c>
      <c r="J824" s="155" t="s">
        <v>1098</v>
      </c>
      <c r="AD824" s="143">
        <f>35.9+38</f>
        <v>73.900000000000006</v>
      </c>
      <c r="AE824" s="155" t="s">
        <v>1170</v>
      </c>
      <c r="AF824" s="143">
        <f>12+68.48</f>
        <v>80.48</v>
      </c>
      <c r="AG824" s="165" t="s">
        <v>1169</v>
      </c>
      <c r="AH824" s="143">
        <f t="shared" si="29"/>
        <v>182.38</v>
      </c>
    </row>
    <row r="825" spans="1:45" x14ac:dyDescent="0.4">
      <c r="B825" s="135" t="s">
        <v>844</v>
      </c>
      <c r="D825" s="164" t="s">
        <v>1152</v>
      </c>
      <c r="G825" s="143">
        <v>8</v>
      </c>
      <c r="H825" s="136" t="s">
        <v>1098</v>
      </c>
      <c r="I825" s="143">
        <v>11</v>
      </c>
      <c r="J825" s="155" t="s">
        <v>1098</v>
      </c>
      <c r="AH825" s="143">
        <f>E825+G825+I825+K825+M825+P825+R825+T825+V825+Y825+AA825+AB825+AD825+AF825</f>
        <v>19</v>
      </c>
    </row>
    <row r="826" spans="1:45" x14ac:dyDescent="0.4">
      <c r="B826" s="135" t="s">
        <v>845</v>
      </c>
      <c r="D826" s="164" t="s">
        <v>1153</v>
      </c>
      <c r="G826" s="143">
        <v>10</v>
      </c>
      <c r="H826" s="136" t="s">
        <v>1098</v>
      </c>
      <c r="I826" s="143">
        <v>10</v>
      </c>
      <c r="J826" s="155" t="s">
        <v>1109</v>
      </c>
      <c r="AA826" s="143">
        <v>10</v>
      </c>
      <c r="AF826" s="143">
        <v>274.89999999999998</v>
      </c>
      <c r="AG826" s="165" t="s">
        <v>1173</v>
      </c>
      <c r="AH826" s="143">
        <f t="shared" si="29"/>
        <v>304.89999999999998</v>
      </c>
    </row>
    <row r="827" spans="1:45" x14ac:dyDescent="0.4">
      <c r="B827" s="135" t="s">
        <v>846</v>
      </c>
      <c r="D827" s="164" t="s">
        <v>1154</v>
      </c>
      <c r="E827" s="143">
        <v>6.5</v>
      </c>
      <c r="F827" s="136" t="s">
        <v>1095</v>
      </c>
      <c r="G827" s="143">
        <f>12+7</f>
        <v>19</v>
      </c>
      <c r="H827" s="136" t="s">
        <v>1095</v>
      </c>
      <c r="I827" s="143">
        <v>15</v>
      </c>
      <c r="J827" s="155" t="s">
        <v>1098</v>
      </c>
      <c r="AD827" s="143">
        <v>25.8</v>
      </c>
      <c r="AE827" s="155" t="s">
        <v>1172</v>
      </c>
      <c r="AH827" s="143">
        <f t="shared" si="29"/>
        <v>66.3</v>
      </c>
      <c r="AI827" s="144">
        <v>150</v>
      </c>
      <c r="AJ827" s="144" t="s">
        <v>1122</v>
      </c>
    </row>
    <row r="828" spans="1:45" x14ac:dyDescent="0.4">
      <c r="B828" s="135" t="s">
        <v>847</v>
      </c>
      <c r="D828" s="164" t="s">
        <v>1155</v>
      </c>
      <c r="E828" s="143">
        <v>6.5</v>
      </c>
      <c r="F828" s="136" t="s">
        <v>1095</v>
      </c>
      <c r="G828" s="143">
        <v>3</v>
      </c>
      <c r="H828" s="136" t="s">
        <v>1105</v>
      </c>
      <c r="V828" s="135">
        <v>29.9</v>
      </c>
      <c r="W828" s="155" t="s">
        <v>1171</v>
      </c>
      <c r="AH828" s="143">
        <f t="shared" si="29"/>
        <v>39.4</v>
      </c>
    </row>
    <row r="829" spans="1:45" x14ac:dyDescent="0.4">
      <c r="B829" s="135" t="s">
        <v>848</v>
      </c>
      <c r="D829" s="164" t="s">
        <v>1156</v>
      </c>
      <c r="E829" s="143">
        <v>6.5</v>
      </c>
      <c r="F829" s="136" t="s">
        <v>1095</v>
      </c>
      <c r="G829" s="143">
        <v>12</v>
      </c>
      <c r="H829" s="136" t="s">
        <v>1098</v>
      </c>
      <c r="I829" s="143">
        <v>5.5</v>
      </c>
      <c r="J829" s="155" t="s">
        <v>1098</v>
      </c>
      <c r="AD829" s="143">
        <v>88.8</v>
      </c>
      <c r="AE829" s="155" t="s">
        <v>1134</v>
      </c>
      <c r="AH829" s="143">
        <f t="shared" si="29"/>
        <v>112.8</v>
      </c>
    </row>
    <row r="830" spans="1:45" x14ac:dyDescent="0.4">
      <c r="B830" s="135" t="s">
        <v>849</v>
      </c>
      <c r="D830" s="164" t="s">
        <v>301</v>
      </c>
      <c r="E830" s="143">
        <v>5</v>
      </c>
      <c r="F830" s="136" t="s">
        <v>1095</v>
      </c>
      <c r="G830" s="143">
        <v>8</v>
      </c>
      <c r="H830" s="136" t="s">
        <v>1109</v>
      </c>
      <c r="I830" s="143">
        <v>19</v>
      </c>
      <c r="J830" s="155" t="s">
        <v>1180</v>
      </c>
      <c r="AA830" s="143">
        <v>10</v>
      </c>
      <c r="AH830" s="143">
        <f t="shared" si="29"/>
        <v>42</v>
      </c>
      <c r="AO830" s="166">
        <v>1704.35</v>
      </c>
    </row>
    <row r="831" spans="1:45" x14ac:dyDescent="0.4">
      <c r="B831" s="135" t="s">
        <v>850</v>
      </c>
      <c r="D831" s="164" t="s">
        <v>302</v>
      </c>
      <c r="AH831" s="143">
        <f t="shared" si="29"/>
        <v>0</v>
      </c>
    </row>
    <row r="832" spans="1:45" x14ac:dyDescent="0.4">
      <c r="B832" s="135" t="s">
        <v>844</v>
      </c>
      <c r="D832" s="164" t="s">
        <v>303</v>
      </c>
      <c r="E832" s="143">
        <v>5.8</v>
      </c>
      <c r="F832" s="136" t="s">
        <v>1109</v>
      </c>
      <c r="G832" s="143">
        <v>7</v>
      </c>
      <c r="H832" s="136" t="s">
        <v>1119</v>
      </c>
      <c r="I832" s="143">
        <f>6.4+18.5</f>
        <v>24.9</v>
      </c>
      <c r="J832" s="155" t="s">
        <v>1179</v>
      </c>
      <c r="T832" s="143">
        <v>6</v>
      </c>
      <c r="U832" s="155" t="s">
        <v>1158</v>
      </c>
      <c r="AH832" s="143">
        <f t="shared" si="29"/>
        <v>43.7</v>
      </c>
      <c r="AI832" s="144">
        <v>180</v>
      </c>
      <c r="AJ832" s="144" t="s">
        <v>1181</v>
      </c>
    </row>
    <row r="833" spans="2:45" x14ac:dyDescent="0.4">
      <c r="B833" s="135" t="s">
        <v>845</v>
      </c>
      <c r="D833" s="164" t="s">
        <v>304</v>
      </c>
      <c r="E833" s="143">
        <v>5</v>
      </c>
      <c r="F833" s="136" t="s">
        <v>1095</v>
      </c>
      <c r="G833" s="143">
        <v>11</v>
      </c>
      <c r="H833" s="136" t="s">
        <v>1098</v>
      </c>
      <c r="I833" s="143">
        <f>20+4</f>
        <v>24</v>
      </c>
      <c r="J833" s="155" t="s">
        <v>1176</v>
      </c>
      <c r="K833" s="143">
        <v>12.9</v>
      </c>
      <c r="L833" s="155" t="s">
        <v>1117</v>
      </c>
      <c r="R833" s="135">
        <v>5.99</v>
      </c>
      <c r="S833" s="155" t="s">
        <v>1178</v>
      </c>
      <c r="AD833" s="143">
        <f>28.8*2</f>
        <v>57.6</v>
      </c>
      <c r="AE833" s="155" t="s">
        <v>1177</v>
      </c>
      <c r="AH833" s="143">
        <f t="shared" si="29"/>
        <v>116.49000000000001</v>
      </c>
    </row>
    <row r="834" spans="2:45" x14ac:dyDescent="0.4">
      <c r="B834" s="135" t="s">
        <v>846</v>
      </c>
      <c r="D834" s="164" t="s">
        <v>305</v>
      </c>
      <c r="E834" s="143">
        <v>5</v>
      </c>
      <c r="F834" s="136" t="s">
        <v>1095</v>
      </c>
      <c r="G834" s="143">
        <v>8</v>
      </c>
      <c r="H834" s="136" t="s">
        <v>1098</v>
      </c>
      <c r="I834" s="143">
        <v>8</v>
      </c>
      <c r="J834" s="155" t="s">
        <v>1109</v>
      </c>
      <c r="R834" s="135">
        <v>3.99</v>
      </c>
      <c r="S834" s="155" t="s">
        <v>1175</v>
      </c>
      <c r="T834" s="143">
        <v>22</v>
      </c>
      <c r="U834" s="155" t="s">
        <v>1158</v>
      </c>
      <c r="AA834" s="143">
        <v>10</v>
      </c>
      <c r="AD834" s="143">
        <v>108</v>
      </c>
      <c r="AE834" s="155" t="s">
        <v>1174</v>
      </c>
      <c r="AH834" s="143">
        <f t="shared" si="29"/>
        <v>164.99</v>
      </c>
    </row>
    <row r="835" spans="2:45" x14ac:dyDescent="0.4">
      <c r="B835" s="135" t="s">
        <v>847</v>
      </c>
      <c r="D835" s="164" t="s">
        <v>306</v>
      </c>
      <c r="G835" s="143">
        <v>9</v>
      </c>
      <c r="H835" s="136" t="s">
        <v>1095</v>
      </c>
      <c r="I835" s="143">
        <v>266</v>
      </c>
      <c r="J835" s="155" t="s">
        <v>1185</v>
      </c>
      <c r="T835" s="143">
        <v>5</v>
      </c>
      <c r="U835" s="155" t="s">
        <v>1158</v>
      </c>
      <c r="Y835" s="135">
        <f>2+2+4+4</f>
        <v>12</v>
      </c>
      <c r="AH835" s="143">
        <f t="shared" si="29"/>
        <v>292</v>
      </c>
      <c r="AI835" s="144">
        <v>150</v>
      </c>
      <c r="AJ835" s="144" t="s">
        <v>1122</v>
      </c>
    </row>
    <row r="836" spans="2:45" x14ac:dyDescent="0.4">
      <c r="B836" s="135" t="s">
        <v>848</v>
      </c>
      <c r="D836" s="164" t="s">
        <v>307</v>
      </c>
      <c r="G836" s="143">
        <v>8</v>
      </c>
      <c r="H836" s="136" t="s">
        <v>1109</v>
      </c>
      <c r="I836" s="143">
        <v>11</v>
      </c>
      <c r="J836" s="155" t="s">
        <v>1109</v>
      </c>
      <c r="R836" s="135">
        <v>4.49</v>
      </c>
      <c r="S836" s="155" t="s">
        <v>815</v>
      </c>
      <c r="AH836" s="143">
        <f t="shared" si="29"/>
        <v>23.490000000000002</v>
      </c>
    </row>
    <row r="837" spans="2:45" x14ac:dyDescent="0.4">
      <c r="B837" s="135" t="s">
        <v>849</v>
      </c>
      <c r="D837" s="164" t="s">
        <v>308</v>
      </c>
      <c r="E837" s="143">
        <v>5</v>
      </c>
      <c r="F837" s="136" t="s">
        <v>1095</v>
      </c>
      <c r="G837" s="143">
        <v>11</v>
      </c>
      <c r="H837" s="136" t="s">
        <v>1098</v>
      </c>
      <c r="I837" s="143">
        <f>30+6</f>
        <v>36</v>
      </c>
      <c r="J837" s="155" t="s">
        <v>1183</v>
      </c>
      <c r="AA837" s="143">
        <f>10+10</f>
        <v>20</v>
      </c>
      <c r="AH837" s="143">
        <f t="shared" si="29"/>
        <v>72</v>
      </c>
    </row>
    <row r="838" spans="2:45" x14ac:dyDescent="0.4">
      <c r="B838" s="135" t="s">
        <v>850</v>
      </c>
      <c r="D838" s="164" t="s">
        <v>309</v>
      </c>
      <c r="G838" s="143">
        <v>9.1999999999999993</v>
      </c>
      <c r="H838" s="136" t="s">
        <v>1105</v>
      </c>
      <c r="I838" s="143">
        <v>6.2</v>
      </c>
      <c r="J838" s="155" t="s">
        <v>1105</v>
      </c>
      <c r="R838" s="135">
        <v>2.99</v>
      </c>
      <c r="S838" s="155" t="s">
        <v>1182</v>
      </c>
      <c r="AF838" s="143">
        <v>199</v>
      </c>
      <c r="AG838" s="165" t="s">
        <v>1184</v>
      </c>
      <c r="AH838" s="143">
        <f t="shared" si="29"/>
        <v>217.39</v>
      </c>
      <c r="AP838" s="166">
        <f>1000+1426.1</f>
        <v>2426.1</v>
      </c>
    </row>
    <row r="839" spans="2:45" x14ac:dyDescent="0.4">
      <c r="B839" s="135" t="s">
        <v>844</v>
      </c>
      <c r="D839" s="164" t="s">
        <v>310</v>
      </c>
      <c r="G839" s="143">
        <v>6</v>
      </c>
      <c r="H839" s="136" t="s">
        <v>1109</v>
      </c>
      <c r="AH839" s="143">
        <f t="shared" si="29"/>
        <v>6</v>
      </c>
    </row>
    <row r="840" spans="2:45" x14ac:dyDescent="0.4">
      <c r="B840" s="135" t="s">
        <v>845</v>
      </c>
      <c r="D840" s="164" t="s">
        <v>311</v>
      </c>
      <c r="E840" s="143">
        <v>5</v>
      </c>
      <c r="F840" s="136" t="s">
        <v>1095</v>
      </c>
      <c r="G840" s="143">
        <v>4.5</v>
      </c>
      <c r="H840" s="136" t="s">
        <v>1109</v>
      </c>
      <c r="I840" s="143">
        <v>12</v>
      </c>
      <c r="J840" s="155" t="s">
        <v>1098</v>
      </c>
      <c r="R840" s="135">
        <v>4.49</v>
      </c>
      <c r="S840" s="155" t="s">
        <v>1187</v>
      </c>
      <c r="Y840" s="135">
        <f>1+1</f>
        <v>2</v>
      </c>
      <c r="Z840" s="155" t="s">
        <v>1189</v>
      </c>
      <c r="AD840" s="143">
        <v>59.7</v>
      </c>
      <c r="AE840" s="155" t="s">
        <v>1188</v>
      </c>
      <c r="AH840" s="143">
        <f t="shared" si="29"/>
        <v>87.69</v>
      </c>
    </row>
    <row r="841" spans="2:45" x14ac:dyDescent="0.4">
      <c r="B841" s="135" t="s">
        <v>846</v>
      </c>
      <c r="D841" s="164" t="s">
        <v>313</v>
      </c>
      <c r="E841" s="143">
        <v>5</v>
      </c>
      <c r="F841" s="136" t="s">
        <v>1095</v>
      </c>
      <c r="G841" s="143">
        <v>6.5</v>
      </c>
      <c r="H841" s="136" t="s">
        <v>1098</v>
      </c>
      <c r="I841" s="143">
        <v>8</v>
      </c>
      <c r="J841" s="155" t="s">
        <v>1098</v>
      </c>
      <c r="AD841" s="143">
        <f>738+89.9+78+69+45+49.9+39</f>
        <v>1108.8</v>
      </c>
      <c r="AE841" s="155" t="s">
        <v>1186</v>
      </c>
      <c r="AH841" s="143">
        <f t="shared" si="29"/>
        <v>1128.3</v>
      </c>
      <c r="AS841" s="167">
        <v>738</v>
      </c>
    </row>
    <row r="842" spans="2:45" x14ac:dyDescent="0.4">
      <c r="B842" s="135" t="s">
        <v>847</v>
      </c>
      <c r="D842" s="164" t="s">
        <v>314</v>
      </c>
      <c r="E842" s="143">
        <v>5</v>
      </c>
      <c r="F842" s="136" t="s">
        <v>1095</v>
      </c>
      <c r="G842" s="143">
        <v>8.5</v>
      </c>
      <c r="H842" s="136" t="s">
        <v>1110</v>
      </c>
      <c r="I842" s="143">
        <v>9</v>
      </c>
      <c r="J842" s="155" t="s">
        <v>1095</v>
      </c>
      <c r="AH842" s="143">
        <f t="shared" si="29"/>
        <v>22.5</v>
      </c>
    </row>
    <row r="843" spans="2:45" x14ac:dyDescent="0.4">
      <c r="B843" s="135" t="s">
        <v>848</v>
      </c>
      <c r="D843" s="164" t="s">
        <v>315</v>
      </c>
      <c r="E843" s="143">
        <v>6.5</v>
      </c>
      <c r="F843" s="136" t="s">
        <v>1191</v>
      </c>
      <c r="G843" s="143">
        <v>5.5</v>
      </c>
      <c r="H843" s="136" t="s">
        <v>1109</v>
      </c>
      <c r="I843" s="143">
        <v>9.5</v>
      </c>
      <c r="J843" s="155" t="s">
        <v>1095</v>
      </c>
      <c r="R843" s="135">
        <f>2.5+4.49</f>
        <v>6.99</v>
      </c>
      <c r="S843" s="155" t="s">
        <v>1193</v>
      </c>
      <c r="AH843" s="143">
        <f t="shared" si="29"/>
        <v>28.490000000000002</v>
      </c>
    </row>
    <row r="844" spans="2:45" x14ac:dyDescent="0.4">
      <c r="B844" s="135" t="s">
        <v>849</v>
      </c>
      <c r="D844" s="164" t="s">
        <v>316</v>
      </c>
      <c r="E844" s="143">
        <v>5</v>
      </c>
      <c r="F844" s="136" t="s">
        <v>1095</v>
      </c>
      <c r="G844" s="143">
        <v>9</v>
      </c>
      <c r="H844" s="136" t="s">
        <v>1095</v>
      </c>
      <c r="I844" s="143">
        <v>6</v>
      </c>
      <c r="J844" s="155" t="s">
        <v>1098</v>
      </c>
      <c r="R844" s="135">
        <v>4.49</v>
      </c>
      <c r="S844" s="155" t="s">
        <v>1190</v>
      </c>
      <c r="AH844" s="143">
        <f t="shared" si="29"/>
        <v>24.490000000000002</v>
      </c>
    </row>
    <row r="845" spans="2:45" x14ac:dyDescent="0.4">
      <c r="B845" s="135" t="s">
        <v>850</v>
      </c>
      <c r="D845" s="164" t="s">
        <v>317</v>
      </c>
      <c r="E845" s="143">
        <v>6.5</v>
      </c>
      <c r="F845" s="136" t="s">
        <v>1095</v>
      </c>
      <c r="G845" s="143">
        <v>11.5</v>
      </c>
      <c r="H845" s="136" t="s">
        <v>1105</v>
      </c>
      <c r="I845" s="143">
        <v>11</v>
      </c>
      <c r="J845" s="155" t="s">
        <v>1098</v>
      </c>
      <c r="AD845" s="143">
        <f>38+45+108+30</f>
        <v>221</v>
      </c>
      <c r="AE845" s="155" t="s">
        <v>1194</v>
      </c>
      <c r="AH845" s="143">
        <f t="shared" si="29"/>
        <v>250</v>
      </c>
      <c r="AS845" s="167">
        <v>38</v>
      </c>
    </row>
    <row r="846" spans="2:45" x14ac:dyDescent="0.4">
      <c r="B846" s="135" t="s">
        <v>844</v>
      </c>
      <c r="D846" s="164" t="s">
        <v>318</v>
      </c>
      <c r="AH846" s="143">
        <f t="shared" si="29"/>
        <v>0</v>
      </c>
    </row>
    <row r="847" spans="2:45" x14ac:dyDescent="0.4">
      <c r="B847" s="135" t="s">
        <v>845</v>
      </c>
      <c r="D847" s="164" t="s">
        <v>319</v>
      </c>
    </row>
    <row r="848" spans="2:45" x14ac:dyDescent="0.4">
      <c r="B848" s="135" t="s">
        <v>846</v>
      </c>
      <c r="D848" s="164" t="s">
        <v>320</v>
      </c>
    </row>
    <row r="849" spans="2:4" x14ac:dyDescent="0.4">
      <c r="B849" s="135" t="s">
        <v>847</v>
      </c>
      <c r="D849" s="164" t="s">
        <v>321</v>
      </c>
    </row>
    <row r="850" spans="2:4" x14ac:dyDescent="0.4">
      <c r="B850" s="135" t="s">
        <v>848</v>
      </c>
      <c r="D850" s="164" t="s">
        <v>322</v>
      </c>
    </row>
  </sheetData>
  <mergeCells count="3">
    <mergeCell ref="AO1:AQ1"/>
    <mergeCell ref="AS1:AU1"/>
    <mergeCell ref="AW1:AY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4"/>
  <sheetViews>
    <sheetView topLeftCell="K1" workbookViewId="0">
      <selection activeCell="S184" sqref="S184:V202"/>
    </sheetView>
  </sheetViews>
  <sheetFormatPr defaultRowHeight="13.5" x14ac:dyDescent="0.15"/>
  <cols>
    <col min="10" max="10" width="9" style="1"/>
    <col min="11" max="11" width="13.125" style="1" customWidth="1"/>
    <col min="12" max="12" width="11.625" style="1" customWidth="1"/>
    <col min="13" max="13" width="12.625" style="1" customWidth="1"/>
    <col min="14" max="14" width="11.125" style="1" customWidth="1"/>
    <col min="15" max="15" width="11.875" style="1" customWidth="1"/>
    <col min="16" max="16" width="16.5" style="1" customWidth="1"/>
  </cols>
  <sheetData>
    <row r="1" spans="1:16" x14ac:dyDescent="0.15">
      <c r="A1" t="s">
        <v>181</v>
      </c>
      <c r="B1" t="s">
        <v>182</v>
      </c>
      <c r="C1" t="s">
        <v>183</v>
      </c>
      <c r="D1" t="s">
        <v>184</v>
      </c>
      <c r="E1" t="s">
        <v>185</v>
      </c>
      <c r="F1" t="s">
        <v>186</v>
      </c>
    </row>
    <row r="2" spans="1:16" x14ac:dyDescent="0.15">
      <c r="A2">
        <v>0.45039000000000001</v>
      </c>
      <c r="B2">
        <v>1.36527</v>
      </c>
      <c r="C2">
        <v>-0.42798999999999998</v>
      </c>
      <c r="D2">
        <v>1.4214500000000001</v>
      </c>
      <c r="E2">
        <v>0.22656999999999999</v>
      </c>
      <c r="F2">
        <v>-0.42205999999999999</v>
      </c>
    </row>
    <row r="3" spans="1:16" x14ac:dyDescent="0.15">
      <c r="A3">
        <v>0.60943999999999998</v>
      </c>
      <c r="B3">
        <v>-0.33365</v>
      </c>
      <c r="C3">
        <v>1.32938</v>
      </c>
      <c r="D3">
        <v>-0.10265000000000001</v>
      </c>
      <c r="E3">
        <v>0.1134</v>
      </c>
      <c r="F3">
        <v>1.4921800000000001</v>
      </c>
    </row>
    <row r="4" spans="1:16" x14ac:dyDescent="0.15">
      <c r="A4">
        <v>0.43551000000000001</v>
      </c>
      <c r="B4">
        <v>-1.0120899999999999</v>
      </c>
      <c r="C4">
        <v>-1.0178400000000001</v>
      </c>
      <c r="D4">
        <v>-0.43658000000000002</v>
      </c>
      <c r="E4">
        <v>-1.36957</v>
      </c>
      <c r="F4">
        <v>-0.42857000000000001</v>
      </c>
    </row>
    <row r="5" spans="1:16" x14ac:dyDescent="0.15">
      <c r="A5">
        <v>-1.49535</v>
      </c>
      <c r="B5">
        <v>-1.9529999999999999E-2</v>
      </c>
      <c r="C5">
        <v>0.11645</v>
      </c>
      <c r="D5">
        <v>-0.88222999999999996</v>
      </c>
      <c r="E5">
        <v>1.0296000000000001</v>
      </c>
      <c r="F5">
        <v>-0.64156000000000002</v>
      </c>
    </row>
    <row r="10" spans="1:16" x14ac:dyDescent="0.15">
      <c r="A10" t="s">
        <v>181</v>
      </c>
      <c r="B10" t="s">
        <v>182</v>
      </c>
      <c r="C10" t="s">
        <v>183</v>
      </c>
      <c r="D10" t="s">
        <v>184</v>
      </c>
      <c r="E10" t="s">
        <v>185</v>
      </c>
      <c r="F10" t="s">
        <v>186</v>
      </c>
    </row>
    <row r="16" spans="1:16" x14ac:dyDescent="0.15">
      <c r="K16" s="117" t="s">
        <v>191</v>
      </c>
      <c r="L16" s="117"/>
      <c r="M16" s="117"/>
      <c r="N16" s="117" t="s">
        <v>194</v>
      </c>
      <c r="O16" s="117"/>
      <c r="P16" s="117"/>
    </row>
    <row r="17" spans="10:17" x14ac:dyDescent="0.15">
      <c r="J17" s="117" t="s">
        <v>190</v>
      </c>
      <c r="K17" s="117" t="s">
        <v>187</v>
      </c>
      <c r="L17" s="117" t="s">
        <v>188</v>
      </c>
      <c r="M17" s="117" t="s">
        <v>189</v>
      </c>
      <c r="N17" s="117" t="s">
        <v>192</v>
      </c>
      <c r="O17" s="117" t="s">
        <v>193</v>
      </c>
      <c r="P17" s="117" t="s">
        <v>195</v>
      </c>
    </row>
    <row r="18" spans="10:17" x14ac:dyDescent="0.15">
      <c r="J18" s="117"/>
      <c r="K18" s="117"/>
      <c r="L18" s="117"/>
      <c r="M18" s="117"/>
      <c r="N18" s="117"/>
      <c r="O18" s="117"/>
      <c r="P18" s="117"/>
    </row>
    <row r="19" spans="10:17" x14ac:dyDescent="0.15">
      <c r="J19" s="1">
        <v>2012</v>
      </c>
      <c r="K19" s="4">
        <v>0.93200000000000005</v>
      </c>
      <c r="L19" s="4">
        <v>1</v>
      </c>
      <c r="M19" s="4">
        <v>0.32619999999999999</v>
      </c>
      <c r="N19" s="4">
        <v>1</v>
      </c>
      <c r="O19" s="4">
        <v>0.69879999999999998</v>
      </c>
      <c r="P19" s="4">
        <v>0.19259999999999999</v>
      </c>
    </row>
    <row r="20" spans="10:17" x14ac:dyDescent="0.15">
      <c r="J20" s="1">
        <v>2013</v>
      </c>
      <c r="K20" s="4">
        <v>1</v>
      </c>
      <c r="L20" s="4">
        <v>0.35680000000000001</v>
      </c>
      <c r="M20" s="4">
        <v>1</v>
      </c>
      <c r="N20" s="4">
        <v>0.40460000000000002</v>
      </c>
      <c r="O20" s="4">
        <v>0.65629999999999999</v>
      </c>
      <c r="P20" s="4">
        <v>1</v>
      </c>
    </row>
    <row r="21" spans="10:17" x14ac:dyDescent="0.15">
      <c r="J21" s="1">
        <v>2014</v>
      </c>
      <c r="K21" s="4">
        <v>0.55320000000000003</v>
      </c>
      <c r="L21" s="4">
        <v>0.1</v>
      </c>
      <c r="M21" s="4">
        <v>0.1</v>
      </c>
      <c r="N21" s="4">
        <v>0.27410000000000001</v>
      </c>
      <c r="O21" s="4">
        <v>0.1</v>
      </c>
      <c r="P21" s="4">
        <v>0.1898</v>
      </c>
    </row>
    <row r="22" spans="10:17" x14ac:dyDescent="0.15">
      <c r="J22" s="1">
        <v>2015</v>
      </c>
      <c r="K22" s="4">
        <v>0.1</v>
      </c>
      <c r="L22" s="4">
        <v>0.4758</v>
      </c>
      <c r="M22" s="4">
        <v>0.53490000000000004</v>
      </c>
      <c r="N22" s="4">
        <v>0.1</v>
      </c>
      <c r="O22" s="4">
        <v>1</v>
      </c>
      <c r="P22" s="4">
        <v>0.1</v>
      </c>
    </row>
    <row r="25" spans="10:17" x14ac:dyDescent="0.15">
      <c r="J25" s="117" t="s">
        <v>196</v>
      </c>
      <c r="K25" s="117" t="s">
        <v>197</v>
      </c>
      <c r="L25" s="118" t="s">
        <v>198</v>
      </c>
      <c r="M25" s="118"/>
      <c r="N25" s="118"/>
      <c r="O25" s="117" t="s">
        <v>199</v>
      </c>
      <c r="P25" s="117"/>
      <c r="Q25" s="117"/>
    </row>
    <row r="26" spans="10:17" x14ac:dyDescent="0.15">
      <c r="J26" s="117"/>
      <c r="K26" s="117"/>
    </row>
    <row r="27" spans="10:17" x14ac:dyDescent="0.15">
      <c r="J27" s="1">
        <v>2012</v>
      </c>
      <c r="K27" s="4">
        <v>1</v>
      </c>
      <c r="L27" s="4">
        <v>0</v>
      </c>
      <c r="M27" s="4">
        <v>0.1406</v>
      </c>
      <c r="N27" s="4">
        <v>0</v>
      </c>
      <c r="O27" s="4">
        <v>0</v>
      </c>
      <c r="P27" s="4">
        <v>0.22270000000000001</v>
      </c>
      <c r="Q27" s="4">
        <v>0</v>
      </c>
    </row>
    <row r="28" spans="10:17" x14ac:dyDescent="0.15">
      <c r="J28" s="1">
        <v>2013</v>
      </c>
      <c r="K28" s="4">
        <v>1</v>
      </c>
      <c r="L28" s="4">
        <v>0</v>
      </c>
      <c r="M28" s="4">
        <v>1.8499999999999999E-2</v>
      </c>
      <c r="N28" s="4">
        <v>0</v>
      </c>
      <c r="O28" s="4">
        <v>0</v>
      </c>
      <c r="P28" s="4">
        <v>0.22320000000000001</v>
      </c>
      <c r="Q28" s="4">
        <v>0</v>
      </c>
    </row>
    <row r="29" spans="10:17" x14ac:dyDescent="0.15">
      <c r="J29" s="1">
        <v>2014</v>
      </c>
      <c r="K29" s="4">
        <v>1</v>
      </c>
      <c r="L29" s="4">
        <v>0</v>
      </c>
      <c r="M29" s="4">
        <v>5.3E-3</v>
      </c>
      <c r="N29" s="4">
        <v>0</v>
      </c>
      <c r="O29" s="4">
        <v>0</v>
      </c>
      <c r="P29" s="4">
        <v>3.8300000000000001E-2</v>
      </c>
      <c r="Q29" s="4">
        <v>0</v>
      </c>
    </row>
    <row r="30" spans="10:17" x14ac:dyDescent="0.15">
      <c r="J30" s="1">
        <v>2015</v>
      </c>
      <c r="K30" s="4">
        <v>1</v>
      </c>
      <c r="L30" s="4">
        <v>0</v>
      </c>
      <c r="M30" s="4">
        <v>6.5299999999999997E-2</v>
      </c>
      <c r="N30" s="4">
        <v>0</v>
      </c>
      <c r="O30" s="4">
        <v>0</v>
      </c>
      <c r="P30" s="4">
        <v>0.29370000000000002</v>
      </c>
      <c r="Q30" s="4">
        <v>0</v>
      </c>
    </row>
    <row r="39" spans="9:19" ht="15" thickBot="1" x14ac:dyDescent="0.25">
      <c r="I39" s="119" t="s">
        <v>200</v>
      </c>
      <c r="J39" s="120"/>
      <c r="K39" s="120"/>
      <c r="L39" s="120"/>
      <c r="M39" s="120"/>
      <c r="N39" s="120"/>
      <c r="O39" s="120"/>
      <c r="P39" s="120"/>
      <c r="Q39" s="120"/>
      <c r="R39" s="120"/>
      <c r="S39" s="8"/>
    </row>
    <row r="40" spans="9:19" ht="15" thickBot="1" x14ac:dyDescent="0.25">
      <c r="I40" s="121" t="s">
        <v>203</v>
      </c>
      <c r="J40" s="123" t="s">
        <v>201</v>
      </c>
      <c r="K40" s="124"/>
      <c r="L40" s="125"/>
      <c r="M40" s="126" t="s">
        <v>202</v>
      </c>
      <c r="N40" s="124"/>
      <c r="O40" s="125"/>
      <c r="P40" s="127" t="s">
        <v>207</v>
      </c>
      <c r="Q40" s="124"/>
      <c r="R40" s="128"/>
      <c r="S40" s="8"/>
    </row>
    <row r="41" spans="9:19" ht="15" thickBot="1" x14ac:dyDescent="0.25">
      <c r="I41" s="122"/>
      <c r="J41" s="13" t="s">
        <v>204</v>
      </c>
      <c r="K41" s="14" t="s">
        <v>205</v>
      </c>
      <c r="L41" s="14" t="s">
        <v>206</v>
      </c>
      <c r="M41" s="14" t="s">
        <v>204</v>
      </c>
      <c r="N41" s="14" t="s">
        <v>205</v>
      </c>
      <c r="O41" s="14" t="s">
        <v>206</v>
      </c>
      <c r="P41" s="14" t="s">
        <v>204</v>
      </c>
      <c r="Q41" s="14" t="s">
        <v>205</v>
      </c>
      <c r="R41" s="15" t="s">
        <v>206</v>
      </c>
      <c r="S41" s="8"/>
    </row>
    <row r="42" spans="9:19" ht="14.25" x14ac:dyDescent="0.2">
      <c r="I42" s="16" t="s">
        <v>208</v>
      </c>
      <c r="J42" s="19">
        <v>5.7945130868754431</v>
      </c>
      <c r="K42" s="20">
        <v>64.383478743060479</v>
      </c>
      <c r="L42" s="20">
        <v>64.383478743060479</v>
      </c>
      <c r="M42" s="20">
        <v>5.7945130868754404</v>
      </c>
      <c r="N42" s="20">
        <v>64.383478743060451</v>
      </c>
      <c r="O42" s="20">
        <v>64.383478743060451</v>
      </c>
      <c r="P42" s="20">
        <v>5.4903069177360502</v>
      </c>
      <c r="Q42" s="20">
        <v>61.003410197067218</v>
      </c>
      <c r="R42" s="21">
        <v>61.003410197067218</v>
      </c>
      <c r="S42" s="8"/>
    </row>
    <row r="43" spans="9:19" ht="14.25" x14ac:dyDescent="0.2">
      <c r="I43" s="17" t="s">
        <v>209</v>
      </c>
      <c r="J43" s="22">
        <v>2.7229342800003531</v>
      </c>
      <c r="K43" s="23">
        <v>30.254825333337255</v>
      </c>
      <c r="L43" s="23">
        <v>94.638304076397731</v>
      </c>
      <c r="M43" s="23">
        <v>2.7229342800003522</v>
      </c>
      <c r="N43" s="23">
        <v>30.254825333337248</v>
      </c>
      <c r="O43" s="23">
        <v>94.638304076397702</v>
      </c>
      <c r="P43" s="23">
        <v>3.0271404491397438</v>
      </c>
      <c r="Q43" s="23">
        <v>33.634893879330484</v>
      </c>
      <c r="R43" s="24">
        <v>94.638304076397702</v>
      </c>
      <c r="S43" s="8"/>
    </row>
    <row r="44" spans="9:19" ht="14.25" x14ac:dyDescent="0.2">
      <c r="I44" s="17" t="s">
        <v>210</v>
      </c>
      <c r="J44" s="22">
        <v>0.48255263312420488</v>
      </c>
      <c r="K44" s="23">
        <v>5.3616959236022765</v>
      </c>
      <c r="L44" s="23">
        <v>100</v>
      </c>
      <c r="M44" s="9"/>
      <c r="N44" s="9"/>
      <c r="O44" s="9"/>
      <c r="P44" s="9"/>
      <c r="Q44" s="9"/>
      <c r="R44" s="10"/>
      <c r="S44" s="8"/>
    </row>
    <row r="45" spans="9:19" ht="14.25" x14ac:dyDescent="0.2">
      <c r="I45" s="17" t="s">
        <v>211</v>
      </c>
      <c r="J45" s="27">
        <v>3.5184764593809797E-16</v>
      </c>
      <c r="K45" s="28">
        <v>3.9094182882010885E-15</v>
      </c>
      <c r="L45" s="23">
        <v>100</v>
      </c>
      <c r="M45" s="9"/>
      <c r="N45" s="9"/>
      <c r="O45" s="9"/>
      <c r="P45" s="9"/>
      <c r="Q45" s="9"/>
      <c r="R45" s="10"/>
      <c r="S45" s="8"/>
    </row>
    <row r="46" spans="9:19" ht="14.25" x14ac:dyDescent="0.2">
      <c r="I46" s="17" t="s">
        <v>212</v>
      </c>
      <c r="J46" s="27">
        <v>9.1586182971421031E-17</v>
      </c>
      <c r="K46" s="28">
        <v>1.0176242552380113E-15</v>
      </c>
      <c r="L46" s="23">
        <v>100</v>
      </c>
      <c r="M46" s="9"/>
      <c r="N46" s="9"/>
      <c r="O46" s="9"/>
      <c r="P46" s="9"/>
      <c r="Q46" s="9"/>
      <c r="R46" s="10"/>
      <c r="S46" s="8"/>
    </row>
    <row r="47" spans="9:19" ht="14.25" x14ac:dyDescent="0.2">
      <c r="I47" s="17" t="s">
        <v>213</v>
      </c>
      <c r="J47" s="27">
        <v>-2.9188863053891037E-17</v>
      </c>
      <c r="K47" s="28">
        <v>-3.2432070059878929E-16</v>
      </c>
      <c r="L47" s="23">
        <v>100</v>
      </c>
      <c r="M47" s="9"/>
      <c r="N47" s="9"/>
      <c r="O47" s="9"/>
      <c r="P47" s="9"/>
      <c r="Q47" s="9"/>
      <c r="R47" s="10"/>
      <c r="S47" s="8"/>
    </row>
    <row r="48" spans="9:19" ht="14.25" x14ac:dyDescent="0.2">
      <c r="I48" s="17" t="s">
        <v>214</v>
      </c>
      <c r="J48" s="27">
        <v>-7.2953748959274726E-17</v>
      </c>
      <c r="K48" s="28">
        <v>-8.1059721065860814E-16</v>
      </c>
      <c r="L48" s="23">
        <v>100</v>
      </c>
      <c r="M48" s="9"/>
      <c r="N48" s="9"/>
      <c r="O48" s="9"/>
      <c r="P48" s="9"/>
      <c r="Q48" s="9"/>
      <c r="R48" s="10"/>
      <c r="S48" s="8"/>
    </row>
    <row r="49" spans="9:19" ht="14.25" x14ac:dyDescent="0.2">
      <c r="I49" s="17" t="s">
        <v>215</v>
      </c>
      <c r="J49" s="27">
        <v>-7.5617875229476711E-16</v>
      </c>
      <c r="K49" s="28">
        <v>-8.4019861366085227E-15</v>
      </c>
      <c r="L49" s="23">
        <v>99.999999999999986</v>
      </c>
      <c r="M49" s="9"/>
      <c r="N49" s="9"/>
      <c r="O49" s="9"/>
      <c r="P49" s="9"/>
      <c r="Q49" s="9"/>
      <c r="R49" s="10"/>
      <c r="S49" s="8"/>
    </row>
    <row r="50" spans="9:19" ht="15" thickBot="1" x14ac:dyDescent="0.25">
      <c r="I50" s="18" t="s">
        <v>216</v>
      </c>
      <c r="J50" s="29">
        <v>-1.1428941460287655E-15</v>
      </c>
      <c r="K50" s="30">
        <v>-1.269882384476406E-14</v>
      </c>
      <c r="L50" s="25">
        <v>100</v>
      </c>
      <c r="M50" s="11"/>
      <c r="N50" s="11"/>
      <c r="O50" s="11"/>
      <c r="P50" s="11"/>
      <c r="Q50" s="11"/>
      <c r="R50" s="12"/>
      <c r="S50" s="8"/>
    </row>
    <row r="51" spans="9:19" ht="14.25" x14ac:dyDescent="0.2"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8"/>
    </row>
    <row r="55" spans="9:19" ht="14.25" thickBot="1" x14ac:dyDescent="0.2">
      <c r="I55" s="103" t="s">
        <v>217</v>
      </c>
      <c r="J55" s="104"/>
      <c r="K55" s="104"/>
      <c r="M55" s="103" t="s">
        <v>228</v>
      </c>
      <c r="N55" s="104"/>
      <c r="O55" s="104"/>
    </row>
    <row r="56" spans="9:19" ht="14.25" thickBot="1" x14ac:dyDescent="0.2">
      <c r="I56" s="105" t="s">
        <v>218</v>
      </c>
      <c r="J56" s="130" t="s">
        <v>203</v>
      </c>
      <c r="K56" s="109"/>
      <c r="M56" s="105" t="s">
        <v>218</v>
      </c>
      <c r="N56" s="129" t="s">
        <v>203</v>
      </c>
      <c r="O56" s="109"/>
    </row>
    <row r="57" spans="9:19" ht="14.25" thickBot="1" x14ac:dyDescent="0.2">
      <c r="I57" s="106"/>
      <c r="J57" s="43" t="s">
        <v>208</v>
      </c>
      <c r="K57" s="44" t="s">
        <v>209</v>
      </c>
      <c r="M57" s="106"/>
      <c r="N57" s="31" t="s">
        <v>208</v>
      </c>
      <c r="O57" s="32" t="s">
        <v>209</v>
      </c>
    </row>
    <row r="58" spans="9:19" x14ac:dyDescent="0.15">
      <c r="I58" s="45" t="s">
        <v>219</v>
      </c>
      <c r="J58" s="46">
        <v>0.99909826753993924</v>
      </c>
      <c r="K58" s="47">
        <v>7.4417037591895888E-3</v>
      </c>
      <c r="M58" s="33" t="s">
        <v>219</v>
      </c>
      <c r="N58" s="34">
        <v>0.19125160675883315</v>
      </c>
      <c r="O58" s="35">
        <v>-5.5509943661418995E-2</v>
      </c>
    </row>
    <row r="59" spans="9:19" ht="22.5" x14ac:dyDescent="0.15">
      <c r="I59" s="48" t="s">
        <v>220</v>
      </c>
      <c r="J59" s="49">
        <v>-0.91025256248225206</v>
      </c>
      <c r="K59" s="50">
        <v>0.17161067164024565</v>
      </c>
      <c r="M59" s="36" t="s">
        <v>220</v>
      </c>
      <c r="N59" s="37">
        <v>-0.18461813570984509</v>
      </c>
      <c r="O59" s="38">
        <v>0.11264835658100709</v>
      </c>
    </row>
    <row r="60" spans="9:19" x14ac:dyDescent="0.15">
      <c r="I60" s="48" t="s">
        <v>221</v>
      </c>
      <c r="J60" s="49">
        <v>0.99598159433103484</v>
      </c>
      <c r="K60" s="50">
        <v>8.9357206195095018E-2</v>
      </c>
      <c r="M60" s="36" t="s">
        <v>221</v>
      </c>
      <c r="N60" s="37">
        <v>0.18589011000751007</v>
      </c>
      <c r="O60" s="38">
        <v>-2.6824519138143637E-2</v>
      </c>
    </row>
    <row r="61" spans="9:19" x14ac:dyDescent="0.15">
      <c r="I61" s="48" t="s">
        <v>222</v>
      </c>
      <c r="J61" s="49">
        <v>0.56013703091070277</v>
      </c>
      <c r="K61" s="50">
        <v>0.78263739527351572</v>
      </c>
      <c r="M61" s="36" t="s">
        <v>222</v>
      </c>
      <c r="N61" s="37">
        <v>6.1954579894374778E-2</v>
      </c>
      <c r="O61" s="38">
        <v>0.2397617624866662</v>
      </c>
    </row>
    <row r="62" spans="9:19" x14ac:dyDescent="0.15">
      <c r="I62" s="48" t="s">
        <v>223</v>
      </c>
      <c r="J62" s="49">
        <v>0.54677341300101967</v>
      </c>
      <c r="K62" s="50">
        <v>0.7899530676575961</v>
      </c>
      <c r="M62" s="36" t="s">
        <v>223</v>
      </c>
      <c r="N62" s="37">
        <v>5.8965251378907041E-2</v>
      </c>
      <c r="O62" s="38">
        <v>0.24308452061948038</v>
      </c>
    </row>
    <row r="63" spans="9:19" x14ac:dyDescent="0.15">
      <c r="I63" s="48" t="s">
        <v>224</v>
      </c>
      <c r="J63" s="49">
        <v>0.97822549560559746</v>
      </c>
      <c r="K63" s="50">
        <v>0.20418537690479202</v>
      </c>
      <c r="M63" s="36" t="s">
        <v>224</v>
      </c>
      <c r="N63" s="37">
        <v>0.17580599835633876</v>
      </c>
      <c r="O63" s="38">
        <v>1.4164855390563995E-2</v>
      </c>
    </row>
    <row r="64" spans="9:19" x14ac:dyDescent="0.15">
      <c r="I64" s="48" t="s">
        <v>225</v>
      </c>
      <c r="J64" s="49">
        <v>2.057769046699354E-2</v>
      </c>
      <c r="K64" s="50">
        <v>-0.91428996736524681</v>
      </c>
      <c r="M64" s="36" t="s">
        <v>225</v>
      </c>
      <c r="N64" s="37">
        <v>5.7115657258586763E-2</v>
      </c>
      <c r="O64" s="38">
        <v>-0.31934263302008703</v>
      </c>
    </row>
    <row r="65" spans="9:19" x14ac:dyDescent="0.15">
      <c r="I65" s="48" t="s">
        <v>226</v>
      </c>
      <c r="J65" s="49">
        <v>0.90445797818024398</v>
      </c>
      <c r="K65" s="50">
        <v>0.41260080178359781</v>
      </c>
      <c r="M65" s="36" t="s">
        <v>226</v>
      </c>
      <c r="N65" s="37">
        <v>0.14953340948912244</v>
      </c>
      <c r="O65" s="38">
        <v>9.097700918219559E-2</v>
      </c>
    </row>
    <row r="66" spans="9:19" ht="14.25" thickBot="1" x14ac:dyDescent="0.2">
      <c r="I66" s="51" t="s">
        <v>227</v>
      </c>
      <c r="J66" s="52">
        <v>-0.53241248231905347</v>
      </c>
      <c r="K66" s="53">
        <v>0.83978911726931282</v>
      </c>
      <c r="M66" s="39" t="s">
        <v>227</v>
      </c>
      <c r="N66" s="40">
        <v>-0.15098256495227819</v>
      </c>
      <c r="O66" s="41">
        <v>0.32318268252984483</v>
      </c>
    </row>
    <row r="67" spans="9:19" ht="14.25" x14ac:dyDescent="0.2">
      <c r="I67" s="42"/>
      <c r="J67" s="42"/>
      <c r="K67" s="42"/>
      <c r="M67" s="42"/>
      <c r="N67" s="42"/>
      <c r="O67" s="42"/>
    </row>
    <row r="68" spans="9:19" ht="14.25" x14ac:dyDescent="0.2">
      <c r="I68" s="42"/>
      <c r="J68" s="42"/>
      <c r="K68" s="42"/>
    </row>
    <row r="72" spans="9:19" ht="15" thickBot="1" x14ac:dyDescent="0.25">
      <c r="I72" s="103" t="s">
        <v>200</v>
      </c>
      <c r="J72" s="104"/>
      <c r="K72" s="104"/>
      <c r="L72" s="104"/>
      <c r="M72" s="104"/>
      <c r="N72" s="104"/>
      <c r="O72" s="104"/>
      <c r="P72" s="104"/>
      <c r="Q72" s="104"/>
      <c r="R72" s="104"/>
      <c r="S72" s="42"/>
    </row>
    <row r="73" spans="9:19" ht="15" thickBot="1" x14ac:dyDescent="0.25">
      <c r="I73" s="131" t="s">
        <v>203</v>
      </c>
      <c r="J73" s="132" t="s">
        <v>201</v>
      </c>
      <c r="K73" s="112"/>
      <c r="L73" s="113"/>
      <c r="M73" s="133" t="s">
        <v>202</v>
      </c>
      <c r="N73" s="112"/>
      <c r="O73" s="113"/>
      <c r="P73" s="134" t="s">
        <v>207</v>
      </c>
      <c r="Q73" s="112"/>
      <c r="R73" s="116"/>
      <c r="S73" s="42"/>
    </row>
    <row r="74" spans="9:19" ht="15" thickBot="1" x14ac:dyDescent="0.25">
      <c r="I74" s="106"/>
      <c r="J74" s="31" t="s">
        <v>204</v>
      </c>
      <c r="K74" s="54" t="s">
        <v>205</v>
      </c>
      <c r="L74" s="54" t="s">
        <v>206</v>
      </c>
      <c r="M74" s="54" t="s">
        <v>204</v>
      </c>
      <c r="N74" s="54" t="s">
        <v>205</v>
      </c>
      <c r="O74" s="54" t="s">
        <v>206</v>
      </c>
      <c r="P74" s="54" t="s">
        <v>204</v>
      </c>
      <c r="Q74" s="54" t="s">
        <v>205</v>
      </c>
      <c r="R74" s="32" t="s">
        <v>206</v>
      </c>
      <c r="S74" s="42"/>
    </row>
    <row r="75" spans="9:19" ht="14.25" x14ac:dyDescent="0.2">
      <c r="I75" s="33" t="s">
        <v>208</v>
      </c>
      <c r="J75" s="34">
        <v>11.316177634262724</v>
      </c>
      <c r="K75" s="55">
        <v>62.867653523681795</v>
      </c>
      <c r="L75" s="55">
        <v>62.867653523681795</v>
      </c>
      <c r="M75" s="55">
        <v>11.316177634262724</v>
      </c>
      <c r="N75" s="55">
        <v>62.867653523681795</v>
      </c>
      <c r="O75" s="55">
        <v>62.867653523681795</v>
      </c>
      <c r="P75" s="55">
        <v>10.941469606931527</v>
      </c>
      <c r="Q75" s="55">
        <v>60.785942260730707</v>
      </c>
      <c r="R75" s="35">
        <v>60.785942260730707</v>
      </c>
      <c r="S75" s="42"/>
    </row>
    <row r="76" spans="9:19" ht="14.25" x14ac:dyDescent="0.2">
      <c r="I76" s="36" t="s">
        <v>209</v>
      </c>
      <c r="J76" s="37">
        <v>5.0682284180147361</v>
      </c>
      <c r="K76" s="56">
        <v>28.156824544526309</v>
      </c>
      <c r="L76" s="56">
        <v>91.024478068208111</v>
      </c>
      <c r="M76" s="56">
        <v>5.0682284180147334</v>
      </c>
      <c r="N76" s="56">
        <v>28.156824544526298</v>
      </c>
      <c r="O76" s="56">
        <v>91.024478068208097</v>
      </c>
      <c r="P76" s="56">
        <v>5.3136910132454789</v>
      </c>
      <c r="Q76" s="56">
        <v>29.520505629141546</v>
      </c>
      <c r="R76" s="38">
        <v>90.30644788987226</v>
      </c>
      <c r="S76" s="42"/>
    </row>
    <row r="77" spans="9:19" ht="14.25" x14ac:dyDescent="0.2">
      <c r="I77" s="36" t="s">
        <v>210</v>
      </c>
      <c r="J77" s="37">
        <v>1.6155939477225412</v>
      </c>
      <c r="K77" s="56">
        <v>8.9755219317918957</v>
      </c>
      <c r="L77" s="56">
        <v>100</v>
      </c>
      <c r="M77" s="56">
        <v>1.6155939477225396</v>
      </c>
      <c r="N77" s="56">
        <v>8.9755219317918868</v>
      </c>
      <c r="O77" s="56">
        <v>99.999999999999986</v>
      </c>
      <c r="P77" s="56">
        <v>1.7448393798229958</v>
      </c>
      <c r="Q77" s="56">
        <v>9.6935521101277544</v>
      </c>
      <c r="R77" s="38">
        <v>100</v>
      </c>
      <c r="S77" s="42"/>
    </row>
    <row r="78" spans="9:19" ht="14.25" x14ac:dyDescent="0.2">
      <c r="I78" s="36" t="s">
        <v>211</v>
      </c>
      <c r="J78" s="37">
        <v>3.8175321370811996E-15</v>
      </c>
      <c r="K78" s="56">
        <v>2.1208511872673333E-14</v>
      </c>
      <c r="L78" s="56">
        <v>100</v>
      </c>
      <c r="M78" s="57"/>
      <c r="N78" s="57"/>
      <c r="O78" s="57"/>
      <c r="P78" s="57"/>
      <c r="Q78" s="57"/>
      <c r="R78" s="58"/>
      <c r="S78" s="42"/>
    </row>
    <row r="79" spans="9:19" ht="14.25" x14ac:dyDescent="0.2">
      <c r="I79" s="36" t="s">
        <v>212</v>
      </c>
      <c r="J79" s="37">
        <v>1.4261175200040623E-15</v>
      </c>
      <c r="K79" s="56">
        <v>7.9228751111336791E-15</v>
      </c>
      <c r="L79" s="56">
        <v>100</v>
      </c>
      <c r="M79" s="57"/>
      <c r="N79" s="57"/>
      <c r="O79" s="57"/>
      <c r="P79" s="57"/>
      <c r="Q79" s="57"/>
      <c r="R79" s="58"/>
      <c r="S79" s="42"/>
    </row>
    <row r="80" spans="9:19" ht="14.25" x14ac:dyDescent="0.2">
      <c r="I80" s="36" t="s">
        <v>213</v>
      </c>
      <c r="J80" s="37">
        <v>6.3817146608532993E-16</v>
      </c>
      <c r="K80" s="56">
        <v>3.5453970338073888E-15</v>
      </c>
      <c r="L80" s="56">
        <v>100</v>
      </c>
      <c r="M80" s="57"/>
      <c r="N80" s="57"/>
      <c r="O80" s="57"/>
      <c r="P80" s="57"/>
      <c r="Q80" s="57"/>
      <c r="R80" s="58"/>
      <c r="S80" s="42"/>
    </row>
    <row r="81" spans="9:19" ht="14.25" x14ac:dyDescent="0.2">
      <c r="I81" s="36" t="s">
        <v>214</v>
      </c>
      <c r="J81" s="37">
        <v>2.8188145690969296E-16</v>
      </c>
      <c r="K81" s="56">
        <v>1.5660080939427386E-15</v>
      </c>
      <c r="L81" s="56">
        <v>100</v>
      </c>
      <c r="M81" s="57"/>
      <c r="N81" s="57"/>
      <c r="O81" s="57"/>
      <c r="P81" s="57"/>
      <c r="Q81" s="57"/>
      <c r="R81" s="58"/>
      <c r="S81" s="42"/>
    </row>
    <row r="82" spans="9:19" ht="14.25" x14ac:dyDescent="0.2">
      <c r="I82" s="36" t="s">
        <v>215</v>
      </c>
      <c r="J82" s="37">
        <v>2.7574958187788276E-16</v>
      </c>
      <c r="K82" s="56">
        <v>1.5319421215437931E-15</v>
      </c>
      <c r="L82" s="56">
        <v>100</v>
      </c>
      <c r="M82" s="57"/>
      <c r="N82" s="57"/>
      <c r="O82" s="57"/>
      <c r="P82" s="57"/>
      <c r="Q82" s="57"/>
      <c r="R82" s="58"/>
      <c r="S82" s="42"/>
    </row>
    <row r="83" spans="9:19" ht="14.25" x14ac:dyDescent="0.2">
      <c r="I83" s="36" t="s">
        <v>216</v>
      </c>
      <c r="J83" s="37">
        <v>1.5325710335556373E-16</v>
      </c>
      <c r="K83" s="56">
        <v>8.5142835197535416E-16</v>
      </c>
      <c r="L83" s="56">
        <v>100</v>
      </c>
      <c r="M83" s="57"/>
      <c r="N83" s="57"/>
      <c r="O83" s="57"/>
      <c r="P83" s="57"/>
      <c r="Q83" s="57"/>
      <c r="R83" s="58"/>
      <c r="S83" s="42"/>
    </row>
    <row r="84" spans="9:19" ht="14.25" x14ac:dyDescent="0.2">
      <c r="I84" s="36" t="s">
        <v>229</v>
      </c>
      <c r="J84" s="37">
        <v>1.1691927227554851E-16</v>
      </c>
      <c r="K84" s="56">
        <v>6.4955151264193619E-16</v>
      </c>
      <c r="L84" s="56">
        <v>100</v>
      </c>
      <c r="M84" s="57"/>
      <c r="N84" s="57"/>
      <c r="O84" s="57"/>
      <c r="P84" s="57"/>
      <c r="Q84" s="57"/>
      <c r="R84" s="58"/>
      <c r="S84" s="42"/>
    </row>
    <row r="85" spans="9:19" ht="14.25" x14ac:dyDescent="0.2">
      <c r="I85" s="36" t="s">
        <v>230</v>
      </c>
      <c r="J85" s="37">
        <v>1.3566224544854981E-18</v>
      </c>
      <c r="K85" s="56">
        <v>7.5367914138083227E-18</v>
      </c>
      <c r="L85" s="56">
        <v>100</v>
      </c>
      <c r="M85" s="57"/>
      <c r="N85" s="57"/>
      <c r="O85" s="57"/>
      <c r="P85" s="57"/>
      <c r="Q85" s="57"/>
      <c r="R85" s="58"/>
      <c r="S85" s="42"/>
    </row>
    <row r="86" spans="9:19" ht="14.25" x14ac:dyDescent="0.2">
      <c r="I86" s="36" t="s">
        <v>231</v>
      </c>
      <c r="J86" s="37">
        <v>-6.5129411614647199E-17</v>
      </c>
      <c r="K86" s="56">
        <v>-3.6183006452581777E-16</v>
      </c>
      <c r="L86" s="56">
        <v>100</v>
      </c>
      <c r="M86" s="57"/>
      <c r="N86" s="57"/>
      <c r="O86" s="57"/>
      <c r="P86" s="57"/>
      <c r="Q86" s="57"/>
      <c r="R86" s="58"/>
      <c r="S86" s="42"/>
    </row>
    <row r="87" spans="9:19" ht="14.25" x14ac:dyDescent="0.2">
      <c r="I87" s="36" t="s">
        <v>232</v>
      </c>
      <c r="J87" s="37">
        <v>-1.4749614537678187E-16</v>
      </c>
      <c r="K87" s="56">
        <v>-8.1942302987101045E-16</v>
      </c>
      <c r="L87" s="56">
        <v>100</v>
      </c>
      <c r="M87" s="57"/>
      <c r="N87" s="57"/>
      <c r="O87" s="57"/>
      <c r="P87" s="57"/>
      <c r="Q87" s="57"/>
      <c r="R87" s="58"/>
      <c r="S87" s="42"/>
    </row>
    <row r="88" spans="9:19" ht="14.25" x14ac:dyDescent="0.2">
      <c r="I88" s="36" t="s">
        <v>233</v>
      </c>
      <c r="J88" s="37">
        <v>-2.2080227779116905E-16</v>
      </c>
      <c r="K88" s="56">
        <v>-1.2266793210620501E-15</v>
      </c>
      <c r="L88" s="56">
        <v>100</v>
      </c>
      <c r="M88" s="57"/>
      <c r="N88" s="57"/>
      <c r="O88" s="57"/>
      <c r="P88" s="57"/>
      <c r="Q88" s="57"/>
      <c r="R88" s="58"/>
      <c r="S88" s="42"/>
    </row>
    <row r="89" spans="9:19" ht="14.25" x14ac:dyDescent="0.2">
      <c r="I89" s="36" t="s">
        <v>234</v>
      </c>
      <c r="J89" s="37">
        <v>-2.4901473588270026E-16</v>
      </c>
      <c r="K89" s="56">
        <v>-1.3834151993483348E-15</v>
      </c>
      <c r="L89" s="56">
        <v>100</v>
      </c>
      <c r="M89" s="57"/>
      <c r="N89" s="57"/>
      <c r="O89" s="57"/>
      <c r="P89" s="57"/>
      <c r="Q89" s="57"/>
      <c r="R89" s="58"/>
      <c r="S89" s="42"/>
    </row>
    <row r="90" spans="9:19" ht="14.25" x14ac:dyDescent="0.2">
      <c r="I90" s="36" t="s">
        <v>235</v>
      </c>
      <c r="J90" s="37">
        <v>-3.972406772376683E-16</v>
      </c>
      <c r="K90" s="56">
        <v>-2.2068926513203794E-15</v>
      </c>
      <c r="L90" s="56">
        <v>100</v>
      </c>
      <c r="M90" s="57"/>
      <c r="N90" s="57"/>
      <c r="O90" s="57"/>
      <c r="P90" s="57"/>
      <c r="Q90" s="57"/>
      <c r="R90" s="58"/>
      <c r="S90" s="42"/>
    </row>
    <row r="91" spans="9:19" ht="14.25" x14ac:dyDescent="0.2">
      <c r="I91" s="36" t="s">
        <v>236</v>
      </c>
      <c r="J91" s="37">
        <v>-7.742606295319114E-16</v>
      </c>
      <c r="K91" s="56">
        <v>-4.3014479418439522E-15</v>
      </c>
      <c r="L91" s="56">
        <v>100</v>
      </c>
      <c r="M91" s="57"/>
      <c r="N91" s="57"/>
      <c r="O91" s="57"/>
      <c r="P91" s="57"/>
      <c r="Q91" s="57"/>
      <c r="R91" s="58"/>
      <c r="S91" s="42"/>
    </row>
    <row r="92" spans="9:19" ht="15" thickBot="1" x14ac:dyDescent="0.25">
      <c r="I92" s="39" t="s">
        <v>237</v>
      </c>
      <c r="J92" s="40">
        <v>-8.9948651260244363E-16</v>
      </c>
      <c r="K92" s="59">
        <v>-4.9971472922357975E-15</v>
      </c>
      <c r="L92" s="59">
        <v>100</v>
      </c>
      <c r="M92" s="60"/>
      <c r="N92" s="60"/>
      <c r="O92" s="60"/>
      <c r="P92" s="60"/>
      <c r="Q92" s="60"/>
      <c r="R92" s="61"/>
      <c r="S92" s="42"/>
    </row>
    <row r="93" spans="9:19" ht="14.25" x14ac:dyDescent="0.2"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</row>
    <row r="98" spans="9:13" ht="15" thickBot="1" x14ac:dyDescent="0.25">
      <c r="I98" s="103" t="s">
        <v>217</v>
      </c>
      <c r="J98" s="104"/>
      <c r="K98" s="104"/>
      <c r="L98" s="104"/>
      <c r="M98" s="42"/>
    </row>
    <row r="99" spans="9:13" ht="14.25" thickBot="1" x14ac:dyDescent="0.2">
      <c r="I99" s="105" t="s">
        <v>218</v>
      </c>
      <c r="J99" s="129" t="s">
        <v>203</v>
      </c>
      <c r="K99" s="108"/>
      <c r="L99" s="109"/>
      <c r="M99" s="54"/>
    </row>
    <row r="100" spans="9:13" ht="14.25" thickBot="1" x14ac:dyDescent="0.2">
      <c r="I100" s="106"/>
      <c r="J100" s="31" t="s">
        <v>208</v>
      </c>
      <c r="K100" s="54" t="s">
        <v>209</v>
      </c>
      <c r="L100" s="32" t="s">
        <v>210</v>
      </c>
      <c r="M100" s="54"/>
    </row>
    <row r="101" spans="9:13" ht="23.25" thickBot="1" x14ac:dyDescent="0.2">
      <c r="I101" s="33" t="s">
        <v>238</v>
      </c>
      <c r="J101" s="34">
        <v>0.89632091644108669</v>
      </c>
      <c r="K101" s="55">
        <v>0.4422205444026085</v>
      </c>
      <c r="L101" s="35">
        <v>3.2400692252995238E-2</v>
      </c>
      <c r="M101" s="54"/>
    </row>
    <row r="102" spans="9:13" ht="23.25" thickBot="1" x14ac:dyDescent="0.2">
      <c r="I102" s="36" t="s">
        <v>239</v>
      </c>
      <c r="J102" s="37">
        <v>-0.6391636087316146</v>
      </c>
      <c r="K102" s="56">
        <v>0.67047767099035915</v>
      </c>
      <c r="L102" s="38">
        <v>0.37673541640854885</v>
      </c>
      <c r="M102" s="54"/>
    </row>
    <row r="103" spans="9:13" ht="23.25" thickBot="1" x14ac:dyDescent="0.2">
      <c r="I103" s="36" t="s">
        <v>240</v>
      </c>
      <c r="J103" s="37">
        <v>-0.99550937135458872</v>
      </c>
      <c r="K103" s="56">
        <v>3.2961253664741848E-2</v>
      </c>
      <c r="L103" s="38">
        <v>-8.8739209496375593E-2</v>
      </c>
      <c r="M103" s="54"/>
    </row>
    <row r="104" spans="9:13" ht="23.25" thickBot="1" x14ac:dyDescent="0.2">
      <c r="I104" s="36" t="s">
        <v>241</v>
      </c>
      <c r="J104" s="37">
        <v>-0.99204747077166044</v>
      </c>
      <c r="K104" s="56">
        <v>-7.0273299444372148E-2</v>
      </c>
      <c r="L104" s="38">
        <v>-0.10441972572628377</v>
      </c>
      <c r="M104" s="54"/>
    </row>
    <row r="105" spans="9:13" ht="23.25" thickBot="1" x14ac:dyDescent="0.2">
      <c r="I105" s="36" t="s">
        <v>242</v>
      </c>
      <c r="J105" s="37">
        <v>-0.99194428857963013</v>
      </c>
      <c r="K105" s="56">
        <v>-7.243494142116752E-2</v>
      </c>
      <c r="L105" s="38">
        <v>-0.10392164170933446</v>
      </c>
      <c r="M105" s="54"/>
    </row>
    <row r="106" spans="9:13" ht="23.25" thickBot="1" x14ac:dyDescent="0.2">
      <c r="I106" s="36" t="s">
        <v>243</v>
      </c>
      <c r="J106" s="37">
        <v>0.95248323032559423</v>
      </c>
      <c r="K106" s="56">
        <v>-0.28555271752604688</v>
      </c>
      <c r="L106" s="38">
        <v>-0.10599689364321303</v>
      </c>
      <c r="M106" s="54"/>
    </row>
    <row r="107" spans="9:13" ht="34.5" thickBot="1" x14ac:dyDescent="0.2">
      <c r="I107" s="36" t="s">
        <v>244</v>
      </c>
      <c r="J107" s="37">
        <v>0.90606378246231734</v>
      </c>
      <c r="K107" s="56">
        <v>-0.41404346822335697</v>
      </c>
      <c r="L107" s="38">
        <v>8.7272152097056035E-2</v>
      </c>
      <c r="M107" s="54"/>
    </row>
    <row r="108" spans="9:13" ht="14.25" thickBot="1" x14ac:dyDescent="0.2">
      <c r="I108" s="36" t="s">
        <v>245</v>
      </c>
      <c r="J108" s="37">
        <v>-0.78674770653054715</v>
      </c>
      <c r="K108" s="56">
        <v>0.5931411346367601</v>
      </c>
      <c r="L108" s="38">
        <v>-0.17091413244884429</v>
      </c>
      <c r="M108" s="54"/>
    </row>
    <row r="109" spans="9:13" ht="23.25" thickBot="1" x14ac:dyDescent="0.2">
      <c r="I109" s="36" t="s">
        <v>246</v>
      </c>
      <c r="J109" s="37">
        <v>5.3714622509693492E-2</v>
      </c>
      <c r="K109" s="56">
        <v>0.95809067519513524</v>
      </c>
      <c r="L109" s="38">
        <v>-0.2813840745898234</v>
      </c>
      <c r="M109" s="54"/>
    </row>
    <row r="110" spans="9:13" ht="23.25" thickBot="1" x14ac:dyDescent="0.2">
      <c r="I110" s="36" t="s">
        <v>247</v>
      </c>
      <c r="J110" s="37">
        <v>-0.42299888289885251</v>
      </c>
      <c r="K110" s="56">
        <v>0.90592765294127209</v>
      </c>
      <c r="L110" s="38">
        <v>-1.915809757361028E-2</v>
      </c>
      <c r="M110" s="54"/>
    </row>
    <row r="111" spans="9:13" ht="23.25" thickBot="1" x14ac:dyDescent="0.2">
      <c r="I111" s="36" t="s">
        <v>248</v>
      </c>
      <c r="J111" s="37">
        <v>0.90358185603200925</v>
      </c>
      <c r="K111" s="56">
        <v>-0.40073625147919278</v>
      </c>
      <c r="L111" s="38">
        <v>0.15149351867375513</v>
      </c>
      <c r="M111" s="54"/>
    </row>
    <row r="112" spans="9:13" ht="23.25" thickBot="1" x14ac:dyDescent="0.2">
      <c r="I112" s="36" t="s">
        <v>249</v>
      </c>
      <c r="J112" s="37">
        <v>0.84630909488817352</v>
      </c>
      <c r="K112" s="56">
        <v>-0.50289856314298087</v>
      </c>
      <c r="L112" s="38">
        <v>0.17565292795249857</v>
      </c>
      <c r="M112" s="54"/>
    </row>
    <row r="113" spans="9:13" ht="23.25" thickBot="1" x14ac:dyDescent="0.2">
      <c r="I113" s="36" t="s">
        <v>250</v>
      </c>
      <c r="J113" s="37">
        <v>0.95959424080505262</v>
      </c>
      <c r="K113" s="56">
        <v>-0.17227002865291</v>
      </c>
      <c r="L113" s="38">
        <v>-0.22249029246621224</v>
      </c>
      <c r="M113" s="54"/>
    </row>
    <row r="114" spans="9:13" ht="23.25" thickBot="1" x14ac:dyDescent="0.2">
      <c r="I114" s="36" t="s">
        <v>251</v>
      </c>
      <c r="J114" s="37">
        <v>0.26545809131972753</v>
      </c>
      <c r="K114" s="56">
        <v>-0.21435102066442085</v>
      </c>
      <c r="L114" s="38">
        <v>0.93999236257163654</v>
      </c>
      <c r="M114" s="54"/>
    </row>
    <row r="115" spans="9:13" ht="23.25" thickBot="1" x14ac:dyDescent="0.2">
      <c r="I115" s="36" t="s">
        <v>252</v>
      </c>
      <c r="J115" s="37">
        <v>-0.6042309798216795</v>
      </c>
      <c r="K115" s="56">
        <v>-0.73284597127119455</v>
      </c>
      <c r="L115" s="38">
        <v>-0.31279658792146742</v>
      </c>
      <c r="M115" s="54"/>
    </row>
    <row r="116" spans="9:13" ht="23.25" thickBot="1" x14ac:dyDescent="0.2">
      <c r="I116" s="36" t="s">
        <v>253</v>
      </c>
      <c r="J116" s="37">
        <v>-2.6605154108386923E-2</v>
      </c>
      <c r="K116" s="56">
        <v>0.97778263621480688</v>
      </c>
      <c r="L116" s="38">
        <v>-0.20792614576259924</v>
      </c>
      <c r="M116" s="54"/>
    </row>
    <row r="117" spans="9:13" ht="23.25" thickBot="1" x14ac:dyDescent="0.2">
      <c r="I117" s="36" t="s">
        <v>254</v>
      </c>
      <c r="J117" s="37">
        <v>-0.63433600577462668</v>
      </c>
      <c r="K117" s="56">
        <v>-0.53802544226695259</v>
      </c>
      <c r="L117" s="38">
        <v>0.55510940836139966</v>
      </c>
      <c r="M117" s="54"/>
    </row>
    <row r="118" spans="9:13" ht="23.25" thickBot="1" x14ac:dyDescent="0.2">
      <c r="I118" s="39" t="s">
        <v>255</v>
      </c>
      <c r="J118" s="40">
        <v>0.97430136406291801</v>
      </c>
      <c r="K118" s="59">
        <v>0.20536644766563653</v>
      </c>
      <c r="L118" s="41">
        <v>9.2528234384614605E-2</v>
      </c>
      <c r="M118" s="54"/>
    </row>
    <row r="119" spans="9:13" ht="15" thickBot="1" x14ac:dyDescent="0.25">
      <c r="I119" s="42"/>
      <c r="J119" s="42"/>
      <c r="K119" s="42"/>
      <c r="L119" s="42"/>
      <c r="M119" s="54"/>
    </row>
    <row r="120" spans="9:13" ht="15" thickBot="1" x14ac:dyDescent="0.25">
      <c r="I120" s="42"/>
      <c r="J120" s="42"/>
      <c r="K120" s="42"/>
      <c r="L120" s="42"/>
      <c r="M120" s="54"/>
    </row>
    <row r="122" spans="9:13" ht="15" thickBot="1" x14ac:dyDescent="0.25">
      <c r="I122" s="103" t="s">
        <v>228</v>
      </c>
      <c r="J122" s="104"/>
      <c r="K122" s="104"/>
      <c r="L122" s="104"/>
      <c r="M122" s="42"/>
    </row>
    <row r="123" spans="9:13" ht="14.25" thickBot="1" x14ac:dyDescent="0.2">
      <c r="I123" s="105" t="s">
        <v>218</v>
      </c>
      <c r="J123" s="129" t="s">
        <v>203</v>
      </c>
      <c r="K123" s="108"/>
      <c r="L123" s="109"/>
      <c r="M123" s="54"/>
    </row>
    <row r="124" spans="9:13" ht="14.25" thickBot="1" x14ac:dyDescent="0.2">
      <c r="I124" s="106"/>
      <c r="J124" s="31" t="s">
        <v>208</v>
      </c>
      <c r="K124" s="54" t="s">
        <v>209</v>
      </c>
      <c r="L124" s="32" t="s">
        <v>210</v>
      </c>
      <c r="M124" s="54"/>
    </row>
    <row r="125" spans="9:13" ht="23.25" thickBot="1" x14ac:dyDescent="0.2">
      <c r="I125" s="33" t="s">
        <v>238</v>
      </c>
      <c r="J125" s="34">
        <v>9.5102620954726783E-2</v>
      </c>
      <c r="K125" s="55">
        <v>0.11362320761762446</v>
      </c>
      <c r="L125" s="35">
        <v>3.8789847556015028E-2</v>
      </c>
      <c r="M125" s="54"/>
    </row>
    <row r="126" spans="9:13" ht="23.25" thickBot="1" x14ac:dyDescent="0.2">
      <c r="I126" s="36" t="s">
        <v>239</v>
      </c>
      <c r="J126" s="37">
        <v>-5.0634855860911952E-2</v>
      </c>
      <c r="K126" s="56">
        <v>0.14945328768637928</v>
      </c>
      <c r="L126" s="38">
        <v>0.28712240680366635</v>
      </c>
      <c r="M126" s="54"/>
    </row>
    <row r="127" spans="9:13" ht="23.25" thickBot="1" x14ac:dyDescent="0.2">
      <c r="I127" s="36" t="s">
        <v>240</v>
      </c>
      <c r="J127" s="37">
        <v>-9.2523195623023108E-2</v>
      </c>
      <c r="K127" s="56">
        <v>-2.3205034254205961E-2</v>
      </c>
      <c r="L127" s="38">
        <v>-3.6429748415701901E-2</v>
      </c>
      <c r="M127" s="54"/>
    </row>
    <row r="128" spans="9:13" ht="23.25" thickBot="1" x14ac:dyDescent="0.2">
      <c r="I128" s="36" t="s">
        <v>241</v>
      </c>
      <c r="J128" s="37">
        <v>-9.4385195529581009E-2</v>
      </c>
      <c r="K128" s="56">
        <v>-4.5330056153353518E-2</v>
      </c>
      <c r="L128" s="38">
        <v>-5.3582511088384577E-2</v>
      </c>
      <c r="M128" s="54"/>
    </row>
    <row r="129" spans="9:13" ht="23.25" thickBot="1" x14ac:dyDescent="0.2">
      <c r="I129" s="36" t="s">
        <v>242</v>
      </c>
      <c r="J129" s="37">
        <v>-9.4433627290362129E-2</v>
      </c>
      <c r="K129" s="56">
        <v>-4.5731744062742788E-2</v>
      </c>
      <c r="L129" s="38">
        <v>-5.3441592770846452E-2</v>
      </c>
      <c r="M129" s="54"/>
    </row>
    <row r="130" spans="9:13" ht="23.25" thickBot="1" x14ac:dyDescent="0.2">
      <c r="I130" s="36" t="s">
        <v>243</v>
      </c>
      <c r="J130" s="37">
        <v>8.5411232540267029E-2</v>
      </c>
      <c r="K130" s="56">
        <v>-4.3657154361170146E-2</v>
      </c>
      <c r="L130" s="38">
        <v>-9.9477846544254317E-2</v>
      </c>
      <c r="M130" s="54"/>
    </row>
    <row r="131" spans="9:13" ht="34.5" thickBot="1" x14ac:dyDescent="0.2">
      <c r="I131" s="36" t="s">
        <v>244</v>
      </c>
      <c r="J131" s="37">
        <v>7.5089311251226018E-2</v>
      </c>
      <c r="K131" s="56">
        <v>-5.6714281720147017E-2</v>
      </c>
      <c r="L131" s="38">
        <v>8.810529331119317E-3</v>
      </c>
      <c r="M131" s="54"/>
    </row>
    <row r="132" spans="9:13" ht="14.25" thickBot="1" x14ac:dyDescent="0.2">
      <c r="I132" s="36" t="s">
        <v>245</v>
      </c>
      <c r="J132" s="37">
        <v>-5.8289042923064804E-2</v>
      </c>
      <c r="K132" s="56">
        <v>8.9878400830089425E-2</v>
      </c>
      <c r="L132" s="38">
        <v>-4.8063502419375549E-2</v>
      </c>
      <c r="M132" s="54"/>
    </row>
    <row r="133" spans="9:13" ht="23.25" thickBot="1" x14ac:dyDescent="0.2">
      <c r="I133" s="36" t="s">
        <v>246</v>
      </c>
      <c r="J133" s="37">
        <v>3.1825443750976089E-2</v>
      </c>
      <c r="K133" s="56">
        <v>0.17590910096316809</v>
      </c>
      <c r="L133" s="38">
        <v>-0.1006625891328109</v>
      </c>
      <c r="M133" s="54"/>
    </row>
    <row r="134" spans="9:13" ht="23.25" thickBot="1" x14ac:dyDescent="0.2">
      <c r="I134" s="36" t="s">
        <v>247</v>
      </c>
      <c r="J134" s="37">
        <v>-1.8634654968611112E-2</v>
      </c>
      <c r="K134" s="56">
        <v>0.17338545115188592</v>
      </c>
      <c r="L134" s="38">
        <v>6.1448875578063479E-2</v>
      </c>
      <c r="M134" s="54"/>
    </row>
    <row r="135" spans="9:13" ht="23.25" thickBot="1" x14ac:dyDescent="0.2">
      <c r="I135" s="36" t="s">
        <v>248</v>
      </c>
      <c r="J135" s="37">
        <v>7.4205525209042014E-2</v>
      </c>
      <c r="K135" s="56">
        <v>-4.9328809844213645E-2</v>
      </c>
      <c r="L135" s="38">
        <v>4.8725000085927297E-2</v>
      </c>
      <c r="M135" s="54"/>
    </row>
    <row r="136" spans="9:13" ht="23.25" thickBot="1" x14ac:dyDescent="0.2">
      <c r="I136" s="36" t="s">
        <v>249</v>
      </c>
      <c r="J136" s="37">
        <v>6.5999909710032112E-2</v>
      </c>
      <c r="K136" s="56">
        <v>-6.9727802176574302E-2</v>
      </c>
      <c r="L136" s="38">
        <v>5.668960949932722E-2</v>
      </c>
      <c r="M136" s="54"/>
    </row>
    <row r="137" spans="9:13" ht="23.25" thickBot="1" x14ac:dyDescent="0.2">
      <c r="I137" s="36" t="s">
        <v>250</v>
      </c>
      <c r="J137" s="37">
        <v>9.0491181334365969E-2</v>
      </c>
      <c r="K137" s="56">
        <v>-2.896993460179292E-2</v>
      </c>
      <c r="L137" s="38">
        <v>-0.1617974300477345</v>
      </c>
      <c r="M137" s="54"/>
    </row>
    <row r="138" spans="9:13" ht="23.25" thickBot="1" x14ac:dyDescent="0.2">
      <c r="I138" s="36" t="s">
        <v>251</v>
      </c>
      <c r="J138" s="37">
        <v>6.1367013576450781E-3</v>
      </c>
      <c r="K138" s="56">
        <v>3.1761863388274206E-2</v>
      </c>
      <c r="L138" s="38">
        <v>0.54957059927800123</v>
      </c>
      <c r="M138" s="54"/>
    </row>
    <row r="139" spans="9:13" ht="23.25" thickBot="1" x14ac:dyDescent="0.2">
      <c r="I139" s="36" t="s">
        <v>252</v>
      </c>
      <c r="J139" s="37">
        <v>-6.9973672977092519E-2</v>
      </c>
      <c r="K139" s="56">
        <v>-0.18667660740224146</v>
      </c>
      <c r="L139" s="38">
        <v>-0.23439295829108561</v>
      </c>
      <c r="M139" s="54"/>
    </row>
    <row r="140" spans="9:13" ht="23.25" thickBot="1" x14ac:dyDescent="0.2">
      <c r="I140" s="36" t="s">
        <v>253</v>
      </c>
      <c r="J140" s="37">
        <v>2.3554901621859563E-2</v>
      </c>
      <c r="K140" s="56">
        <v>0.18344798493827849</v>
      </c>
      <c r="L140" s="38">
        <v>-5.3519309646891125E-2</v>
      </c>
      <c r="M140" s="54"/>
    </row>
    <row r="141" spans="9:13" ht="23.25" thickBot="1" x14ac:dyDescent="0.2">
      <c r="I141" s="36" t="s">
        <v>254</v>
      </c>
      <c r="J141" s="37">
        <v>-8.1238733239358457E-2</v>
      </c>
      <c r="K141" s="56">
        <v>-8.3731172249911459E-2</v>
      </c>
      <c r="L141" s="38">
        <v>0.30607483345942776</v>
      </c>
      <c r="M141" s="54"/>
    </row>
    <row r="142" spans="9:13" ht="23.25" thickBot="1" x14ac:dyDescent="0.2">
      <c r="I142" s="39" t="s">
        <v>255</v>
      </c>
      <c r="J142" s="40">
        <v>9.6050389261153571E-2</v>
      </c>
      <c r="K142" s="59">
        <v>7.1585203814865564E-2</v>
      </c>
      <c r="L142" s="41">
        <v>5.6595803749553864E-2</v>
      </c>
      <c r="M142" s="54"/>
    </row>
    <row r="143" spans="9:13" ht="15" thickBot="1" x14ac:dyDescent="0.25">
      <c r="I143" s="42"/>
      <c r="J143" s="42"/>
      <c r="K143" s="42"/>
      <c r="L143" s="42"/>
      <c r="M143" s="54"/>
    </row>
    <row r="162" spans="7:24" ht="15" thickBot="1" x14ac:dyDescent="0.25">
      <c r="N162" s="103" t="s">
        <v>200</v>
      </c>
      <c r="O162" s="104"/>
      <c r="P162" s="104"/>
      <c r="Q162" s="104"/>
      <c r="R162" s="104"/>
      <c r="S162" s="104"/>
      <c r="T162" s="104"/>
      <c r="U162" s="104"/>
      <c r="V162" s="104"/>
      <c r="W162" s="104"/>
      <c r="X162" s="42"/>
    </row>
    <row r="163" spans="7:24" ht="17.25" thickBot="1" x14ac:dyDescent="0.25">
      <c r="G163" s="62">
        <v>1.4923</v>
      </c>
      <c r="H163" s="63">
        <v>0.15179000000000001</v>
      </c>
      <c r="I163">
        <v>0.89371</v>
      </c>
      <c r="J163" s="7">
        <v>1.1936800000000001</v>
      </c>
      <c r="K163" s="7">
        <v>0.16249</v>
      </c>
      <c r="N163" s="110" t="s">
        <v>203</v>
      </c>
      <c r="O163" s="111" t="s">
        <v>201</v>
      </c>
      <c r="P163" s="112"/>
      <c r="Q163" s="113"/>
      <c r="R163" s="114" t="s">
        <v>202</v>
      </c>
      <c r="S163" s="112"/>
      <c r="T163" s="113"/>
      <c r="U163" s="115" t="s">
        <v>207</v>
      </c>
      <c r="V163" s="112"/>
      <c r="W163" s="116"/>
      <c r="X163" s="42"/>
    </row>
    <row r="164" spans="7:24" ht="16.5" thickBot="1" x14ac:dyDescent="0.25">
      <c r="G164" s="64">
        <v>-0.64000999999999997</v>
      </c>
      <c r="H164" s="65">
        <v>1.3527100000000001</v>
      </c>
      <c r="I164">
        <v>0.83094999999999997</v>
      </c>
      <c r="J164" s="7">
        <v>-1.24875</v>
      </c>
      <c r="K164" s="7">
        <v>-1.24E-2</v>
      </c>
      <c r="N164" s="106"/>
      <c r="O164" s="68" t="s">
        <v>204</v>
      </c>
      <c r="P164" s="69" t="s">
        <v>205</v>
      </c>
      <c r="Q164" s="69" t="s">
        <v>206</v>
      </c>
      <c r="R164" s="69" t="s">
        <v>204</v>
      </c>
      <c r="S164" s="69" t="s">
        <v>205</v>
      </c>
      <c r="T164" s="69" t="s">
        <v>206</v>
      </c>
      <c r="U164" s="69" t="s">
        <v>204</v>
      </c>
      <c r="V164" s="69" t="s">
        <v>205</v>
      </c>
      <c r="W164" s="70" t="s">
        <v>206</v>
      </c>
      <c r="X164" s="42"/>
    </row>
    <row r="165" spans="7:24" ht="16.5" thickBot="1" x14ac:dyDescent="0.25">
      <c r="G165" s="64">
        <v>-0.43698999999999999</v>
      </c>
      <c r="H165" s="65">
        <v>-0.66452999999999995</v>
      </c>
      <c r="I165">
        <v>-0.97092999999999996</v>
      </c>
      <c r="J165" s="7">
        <v>-5.6820000000000002E-2</v>
      </c>
      <c r="K165" s="7">
        <v>1.1419600000000001</v>
      </c>
      <c r="N165" s="82" t="s">
        <v>208</v>
      </c>
      <c r="O165" s="83">
        <v>10.948366845495887</v>
      </c>
      <c r="P165" s="84">
        <v>68.427292784349291</v>
      </c>
      <c r="Q165" s="84">
        <v>68.427292784349291</v>
      </c>
      <c r="R165" s="84">
        <v>10.948366845495878</v>
      </c>
      <c r="S165" s="84">
        <v>68.427292784349234</v>
      </c>
      <c r="T165" s="84">
        <v>68.427292784349234</v>
      </c>
      <c r="U165" s="84">
        <v>8.7755512086371201</v>
      </c>
      <c r="V165" s="84">
        <v>54.847195053981999</v>
      </c>
      <c r="W165" s="85">
        <v>54.847195053981999</v>
      </c>
      <c r="X165" s="42"/>
    </row>
    <row r="166" spans="7:24" ht="16.5" thickBot="1" x14ac:dyDescent="0.25">
      <c r="G166" s="64">
        <v>-0.4153</v>
      </c>
      <c r="H166" s="65">
        <v>-0.83996999999999999</v>
      </c>
      <c r="I166">
        <v>-0.75373000000000001</v>
      </c>
      <c r="J166" s="7">
        <v>0.11189</v>
      </c>
      <c r="K166" s="7">
        <v>-1.2920400000000001</v>
      </c>
      <c r="N166" s="86" t="s">
        <v>209</v>
      </c>
      <c r="O166" s="87">
        <v>3.4707247760962279</v>
      </c>
      <c r="P166" s="88">
        <v>21.692029850601426</v>
      </c>
      <c r="Q166" s="88">
        <v>90.11932263495072</v>
      </c>
      <c r="R166" s="88">
        <v>3.4707247760962292</v>
      </c>
      <c r="S166" s="88">
        <v>21.692029850601433</v>
      </c>
      <c r="T166" s="88">
        <v>90.119322634950663</v>
      </c>
      <c r="U166" s="88">
        <v>5.3515037679005433</v>
      </c>
      <c r="V166" s="88">
        <v>33.446898549378396</v>
      </c>
      <c r="W166" s="89">
        <v>88.294093603360395</v>
      </c>
      <c r="X166" s="42"/>
    </row>
    <row r="167" spans="7:24" ht="14.25" x14ac:dyDescent="0.2">
      <c r="N167" s="86" t="s">
        <v>210</v>
      </c>
      <c r="O167" s="87">
        <v>1.580908378407881</v>
      </c>
      <c r="P167" s="88">
        <v>9.880677365049257</v>
      </c>
      <c r="Q167" s="88">
        <v>99.999999999999972</v>
      </c>
      <c r="R167" s="88">
        <v>1.5809083784078828</v>
      </c>
      <c r="S167" s="88">
        <v>9.8806773650492676</v>
      </c>
      <c r="T167" s="88">
        <v>99.999999999999929</v>
      </c>
      <c r="U167" s="88">
        <v>1.872945023462331</v>
      </c>
      <c r="V167" s="88">
        <v>11.70590639663957</v>
      </c>
      <c r="W167" s="89">
        <v>99.999999999999972</v>
      </c>
      <c r="X167" s="42"/>
    </row>
    <row r="168" spans="7:24" ht="15.75" x14ac:dyDescent="0.2">
      <c r="G168" s="66">
        <v>1</v>
      </c>
      <c r="H168" s="67">
        <v>0.5071</v>
      </c>
      <c r="I168" s="67">
        <v>1</v>
      </c>
      <c r="J168" s="4">
        <v>1</v>
      </c>
      <c r="K168" s="4">
        <v>0.63780000000000003</v>
      </c>
      <c r="N168" s="86" t="s">
        <v>211</v>
      </c>
      <c r="O168" s="90">
        <v>1.213679614408189E-15</v>
      </c>
      <c r="P168" s="91">
        <v>7.5854975900511816E-15</v>
      </c>
      <c r="Q168" s="88">
        <v>99.999999999999986</v>
      </c>
      <c r="R168" s="57"/>
      <c r="S168" s="57"/>
      <c r="T168" s="57"/>
      <c r="U168" s="57"/>
      <c r="V168" s="57"/>
      <c r="W168" s="58"/>
      <c r="X168" s="42"/>
    </row>
    <row r="169" spans="7:24" ht="14.25" x14ac:dyDescent="0.2">
      <c r="G169" s="67">
        <v>0.1</v>
      </c>
      <c r="H169" s="67">
        <v>1</v>
      </c>
      <c r="I169" s="67">
        <v>0.1676</v>
      </c>
      <c r="J169" s="4">
        <v>0.1</v>
      </c>
      <c r="K169" s="4">
        <v>0.57320000000000004</v>
      </c>
      <c r="N169" s="86" t="s">
        <v>212</v>
      </c>
      <c r="O169" s="90">
        <v>8.6271503321696861E-16</v>
      </c>
      <c r="P169" s="91">
        <v>5.3919689576060542E-15</v>
      </c>
      <c r="Q169" s="88">
        <v>99.999999999999986</v>
      </c>
      <c r="R169" s="57"/>
      <c r="S169" s="57"/>
      <c r="T169" s="57"/>
      <c r="U169" s="57"/>
      <c r="V169" s="57"/>
      <c r="W169" s="58"/>
      <c r="X169" s="42"/>
    </row>
    <row r="170" spans="7:24" ht="14.25" x14ac:dyDescent="0.2">
      <c r="G170" s="67">
        <v>0.1857</v>
      </c>
      <c r="H170" s="67">
        <v>0.17199999999999999</v>
      </c>
      <c r="I170" s="67">
        <v>0.1</v>
      </c>
      <c r="J170" s="4">
        <v>0.53920000000000001</v>
      </c>
      <c r="K170" s="4">
        <v>1</v>
      </c>
      <c r="N170" s="86" t="s">
        <v>213</v>
      </c>
      <c r="O170" s="90">
        <v>3.7999563350679828E-16</v>
      </c>
      <c r="P170" s="91">
        <v>2.3749727094174893E-15</v>
      </c>
      <c r="Q170" s="88">
        <v>99.999999999999986</v>
      </c>
      <c r="R170" s="57"/>
      <c r="S170" s="57"/>
      <c r="T170" s="57"/>
      <c r="U170" s="57"/>
      <c r="V170" s="57"/>
      <c r="W170" s="58"/>
      <c r="X170" s="42"/>
    </row>
    <row r="171" spans="7:24" ht="14.25" x14ac:dyDescent="0.2">
      <c r="G171" s="67">
        <v>0.1948</v>
      </c>
      <c r="H171" s="67">
        <v>0.1</v>
      </c>
      <c r="I171" s="67">
        <v>0.20480000000000001</v>
      </c>
      <c r="J171" s="4">
        <v>0.60140000000000005</v>
      </c>
      <c r="K171" s="4">
        <v>0.1</v>
      </c>
      <c r="N171" s="86" t="s">
        <v>214</v>
      </c>
      <c r="O171" s="90">
        <v>3.0198498154016219E-16</v>
      </c>
      <c r="P171" s="91">
        <v>1.8874061346260136E-15</v>
      </c>
      <c r="Q171" s="88">
        <v>99.999999999999986</v>
      </c>
      <c r="R171" s="57"/>
      <c r="S171" s="57"/>
      <c r="T171" s="57"/>
      <c r="U171" s="57"/>
      <c r="V171" s="57"/>
      <c r="W171" s="58"/>
      <c r="X171" s="42"/>
    </row>
    <row r="172" spans="7:24" ht="14.25" x14ac:dyDescent="0.2">
      <c r="G172" s="67"/>
      <c r="H172" s="67"/>
      <c r="I172" s="67"/>
      <c r="J172" s="4"/>
      <c r="K172" s="4"/>
      <c r="N172" s="86" t="s">
        <v>215</v>
      </c>
      <c r="O172" s="90">
        <v>2.3777068059154958E-16</v>
      </c>
      <c r="P172" s="91">
        <v>1.4860667536971849E-15</v>
      </c>
      <c r="Q172" s="88">
        <v>99.999999999999986</v>
      </c>
      <c r="R172" s="57"/>
      <c r="S172" s="57"/>
      <c r="T172" s="57"/>
      <c r="U172" s="57"/>
      <c r="V172" s="57"/>
      <c r="W172" s="58"/>
      <c r="X172" s="42"/>
    </row>
    <row r="173" spans="7:24" ht="14.25" x14ac:dyDescent="0.2">
      <c r="G173" s="67"/>
      <c r="H173" s="67"/>
      <c r="I173" s="67"/>
      <c r="J173" s="4"/>
      <c r="K173" s="4"/>
      <c r="N173" s="86" t="s">
        <v>216</v>
      </c>
      <c r="O173" s="90">
        <v>9.4341935542821665E-17</v>
      </c>
      <c r="P173" s="91">
        <v>5.8963709714263544E-16</v>
      </c>
      <c r="Q173" s="88">
        <v>99.999999999999986</v>
      </c>
      <c r="R173" s="57"/>
      <c r="S173" s="57"/>
      <c r="T173" s="57"/>
      <c r="U173" s="57"/>
      <c r="V173" s="57"/>
      <c r="W173" s="58"/>
      <c r="X173" s="42"/>
    </row>
    <row r="174" spans="7:24" ht="14.25" x14ac:dyDescent="0.2">
      <c r="G174" s="67"/>
      <c r="H174" s="67"/>
      <c r="I174" s="67"/>
      <c r="J174" s="4"/>
      <c r="K174" s="4"/>
      <c r="N174" s="86" t="s">
        <v>229</v>
      </c>
      <c r="O174" s="90">
        <v>1.7469158726575892E-17</v>
      </c>
      <c r="P174" s="91">
        <v>1.0918224204109932E-16</v>
      </c>
      <c r="Q174" s="88">
        <v>99.999999999999986</v>
      </c>
      <c r="R174" s="57"/>
      <c r="S174" s="57"/>
      <c r="T174" s="57"/>
      <c r="U174" s="57"/>
      <c r="V174" s="57"/>
      <c r="W174" s="58"/>
      <c r="X174" s="42"/>
    </row>
    <row r="175" spans="7:24" ht="14.25" x14ac:dyDescent="0.2">
      <c r="G175" s="67"/>
      <c r="H175" s="67"/>
      <c r="I175" s="67"/>
      <c r="J175" s="4"/>
      <c r="K175" s="4"/>
      <c r="N175" s="86" t="s">
        <v>230</v>
      </c>
      <c r="O175" s="90">
        <v>-6.589567135611085E-17</v>
      </c>
      <c r="P175" s="91">
        <v>-4.118479459756928E-16</v>
      </c>
      <c r="Q175" s="88">
        <v>99.999999999999986</v>
      </c>
      <c r="R175" s="57"/>
      <c r="S175" s="57"/>
      <c r="T175" s="57"/>
      <c r="U175" s="57"/>
      <c r="V175" s="57"/>
      <c r="W175" s="58"/>
      <c r="X175" s="42"/>
    </row>
    <row r="176" spans="7:24" ht="14.25" x14ac:dyDescent="0.2">
      <c r="G176" s="67"/>
      <c r="H176" s="67"/>
      <c r="I176" s="67"/>
      <c r="J176" s="4"/>
      <c r="K176" s="4"/>
      <c r="N176" s="86" t="s">
        <v>231</v>
      </c>
      <c r="O176" s="90">
        <v>-1.4444787826773223E-16</v>
      </c>
      <c r="P176" s="91">
        <v>-9.0279923917332636E-16</v>
      </c>
      <c r="Q176" s="88">
        <v>99.999999999999986</v>
      </c>
      <c r="R176" s="57"/>
      <c r="S176" s="57"/>
      <c r="T176" s="57"/>
      <c r="U176" s="57"/>
      <c r="V176" s="57"/>
      <c r="W176" s="58"/>
      <c r="X176" s="42"/>
    </row>
    <row r="177" spans="14:24" ht="14.25" x14ac:dyDescent="0.2">
      <c r="N177" s="86" t="s">
        <v>232</v>
      </c>
      <c r="O177" s="90">
        <v>-1.8003708940320443E-16</v>
      </c>
      <c r="P177" s="91">
        <v>-1.1252318087700278E-15</v>
      </c>
      <c r="Q177" s="88">
        <v>99.999999999999986</v>
      </c>
      <c r="R177" s="57"/>
      <c r="S177" s="57"/>
      <c r="T177" s="57"/>
      <c r="U177" s="57"/>
      <c r="V177" s="57"/>
      <c r="W177" s="58"/>
      <c r="X177" s="42"/>
    </row>
    <row r="178" spans="14:24" ht="14.25" x14ac:dyDescent="0.2">
      <c r="N178" s="86" t="s">
        <v>233</v>
      </c>
      <c r="O178" s="90">
        <v>-2.5584204396342776E-16</v>
      </c>
      <c r="P178" s="91">
        <v>-1.5990127747714234E-15</v>
      </c>
      <c r="Q178" s="88">
        <v>99.999999999999986</v>
      </c>
      <c r="R178" s="57"/>
      <c r="S178" s="57"/>
      <c r="T178" s="57"/>
      <c r="U178" s="57"/>
      <c r="V178" s="57"/>
      <c r="W178" s="58"/>
      <c r="X178" s="42"/>
    </row>
    <row r="179" spans="14:24" ht="14.25" x14ac:dyDescent="0.2">
      <c r="N179" s="86" t="s">
        <v>234</v>
      </c>
      <c r="O179" s="90">
        <v>-3.4488000596949447E-16</v>
      </c>
      <c r="P179" s="91">
        <v>-2.1555000373093402E-15</v>
      </c>
      <c r="Q179" s="88">
        <v>99.999999999999986</v>
      </c>
      <c r="R179" s="57"/>
      <c r="S179" s="57"/>
      <c r="T179" s="57"/>
      <c r="U179" s="57"/>
      <c r="V179" s="57"/>
      <c r="W179" s="58"/>
      <c r="X179" s="42"/>
    </row>
    <row r="180" spans="14:24" ht="15" thickBot="1" x14ac:dyDescent="0.25">
      <c r="N180" s="92" t="s">
        <v>235</v>
      </c>
      <c r="O180" s="93">
        <v>-9.8819988701595967E-16</v>
      </c>
      <c r="P180" s="94">
        <v>-6.176249293849748E-15</v>
      </c>
      <c r="Q180" s="95">
        <v>100</v>
      </c>
      <c r="R180" s="60"/>
      <c r="S180" s="60"/>
      <c r="T180" s="60"/>
      <c r="U180" s="60"/>
      <c r="V180" s="60"/>
      <c r="W180" s="61"/>
      <c r="X180" s="42"/>
    </row>
    <row r="181" spans="14:24" ht="14.25" x14ac:dyDescent="0.2"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</row>
    <row r="184" spans="14:24" ht="15" thickBot="1" x14ac:dyDescent="0.25">
      <c r="N184" s="103" t="s">
        <v>217</v>
      </c>
      <c r="O184" s="104"/>
      <c r="P184" s="104"/>
      <c r="Q184" s="104"/>
      <c r="R184" s="42"/>
      <c r="S184" s="103" t="s">
        <v>228</v>
      </c>
      <c r="T184" s="104"/>
      <c r="U184" s="104"/>
      <c r="V184" s="104"/>
      <c r="W184" s="42"/>
    </row>
    <row r="185" spans="14:24" ht="15" thickBot="1" x14ac:dyDescent="0.25">
      <c r="N185" s="105" t="s">
        <v>218</v>
      </c>
      <c r="O185" s="107" t="s">
        <v>203</v>
      </c>
      <c r="P185" s="108"/>
      <c r="Q185" s="109"/>
      <c r="R185" s="42"/>
      <c r="S185" s="105" t="s">
        <v>218</v>
      </c>
      <c r="T185" s="107" t="s">
        <v>203</v>
      </c>
      <c r="U185" s="108"/>
      <c r="V185" s="109"/>
      <c r="W185" s="42"/>
    </row>
    <row r="186" spans="14:24" ht="15" thickBot="1" x14ac:dyDescent="0.25">
      <c r="N186" s="106"/>
      <c r="O186" s="68" t="s">
        <v>208</v>
      </c>
      <c r="P186" s="69" t="s">
        <v>209</v>
      </c>
      <c r="Q186" s="70" t="s">
        <v>210</v>
      </c>
      <c r="R186" s="42"/>
      <c r="S186" s="106"/>
      <c r="T186" s="68" t="s">
        <v>208</v>
      </c>
      <c r="U186" s="69" t="s">
        <v>209</v>
      </c>
      <c r="V186" s="70" t="s">
        <v>210</v>
      </c>
      <c r="W186" s="42"/>
    </row>
    <row r="187" spans="14:24" ht="22.5" x14ac:dyDescent="0.2">
      <c r="N187" s="71" t="s">
        <v>238</v>
      </c>
      <c r="O187" s="72">
        <v>0.4169606714448742</v>
      </c>
      <c r="P187" s="73">
        <v>0.90836746130006041</v>
      </c>
      <c r="Q187" s="74">
        <v>-3.1817506494412465E-2</v>
      </c>
      <c r="R187" s="42"/>
      <c r="S187" s="71" t="s">
        <v>238</v>
      </c>
      <c r="T187" s="72">
        <v>-2.4912678999796788E-2</v>
      </c>
      <c r="U187" s="73">
        <v>0.18563142300975544</v>
      </c>
      <c r="V187" s="74">
        <v>4.1344688924477256E-3</v>
      </c>
      <c r="W187" s="42"/>
    </row>
    <row r="188" spans="14:24" ht="22.5" x14ac:dyDescent="0.2">
      <c r="N188" s="75" t="s">
        <v>239</v>
      </c>
      <c r="O188" s="76">
        <v>-0.95607858399694012</v>
      </c>
      <c r="P188" s="77">
        <v>0.15669697322940043</v>
      </c>
      <c r="Q188" s="78">
        <v>0.24770910318991271</v>
      </c>
      <c r="R188" s="42"/>
      <c r="S188" s="75" t="s">
        <v>239</v>
      </c>
      <c r="T188" s="76">
        <v>-0.19996900031854006</v>
      </c>
      <c r="U188" s="77">
        <v>0.1598596946788248</v>
      </c>
      <c r="V188" s="78">
        <v>0.24834220792599659</v>
      </c>
      <c r="W188" s="42"/>
    </row>
    <row r="189" spans="14:24" ht="22.5" x14ac:dyDescent="0.2">
      <c r="N189" s="75" t="s">
        <v>240</v>
      </c>
      <c r="O189" s="76">
        <v>-0.7819132182966404</v>
      </c>
      <c r="P189" s="77">
        <v>-0.61423783002954069</v>
      </c>
      <c r="Q189" s="78">
        <v>-0.10641243918635612</v>
      </c>
      <c r="R189" s="42"/>
      <c r="S189" s="75" t="s">
        <v>240</v>
      </c>
      <c r="T189" s="76">
        <v>-5.4275326499452381E-2</v>
      </c>
      <c r="U189" s="77">
        <v>-8.071127294044661E-2</v>
      </c>
      <c r="V189" s="78">
        <v>-3.0295344426481435E-2</v>
      </c>
      <c r="W189" s="42"/>
    </row>
    <row r="190" spans="14:24" ht="22.5" x14ac:dyDescent="0.2">
      <c r="N190" s="75" t="s">
        <v>241</v>
      </c>
      <c r="O190" s="76">
        <v>-0.71334635587388628</v>
      </c>
      <c r="P190" s="77">
        <v>-0.69303254980702567</v>
      </c>
      <c r="Q190" s="78">
        <v>-0.10412906159866553</v>
      </c>
      <c r="R190" s="42"/>
      <c r="S190" s="75" t="s">
        <v>241</v>
      </c>
      <c r="T190" s="76">
        <v>-3.4603528151457688E-2</v>
      </c>
      <c r="U190" s="77">
        <v>-0.10808713705530108</v>
      </c>
      <c r="V190" s="78">
        <v>-4.0964260337683002E-2</v>
      </c>
      <c r="W190" s="42"/>
    </row>
    <row r="191" spans="14:24" ht="22.5" x14ac:dyDescent="0.2">
      <c r="N191" s="75" t="s">
        <v>242</v>
      </c>
      <c r="O191" s="76">
        <v>-0.7119846708404064</v>
      </c>
      <c r="P191" s="77">
        <v>-0.69456015963064599</v>
      </c>
      <c r="Q191" s="78">
        <v>-0.1032667087793907</v>
      </c>
      <c r="R191" s="42"/>
      <c r="S191" s="75" t="s">
        <v>242</v>
      </c>
      <c r="T191" s="76">
        <v>-3.429508974815209E-2</v>
      </c>
      <c r="U191" s="77">
        <v>-0.10856478500672273</v>
      </c>
      <c r="V191" s="78">
        <v>-4.0692175430282876E-2</v>
      </c>
      <c r="W191" s="42"/>
    </row>
    <row r="192" spans="14:24" ht="22.5" x14ac:dyDescent="0.2">
      <c r="N192" s="75" t="s">
        <v>243</v>
      </c>
      <c r="O192" s="76">
        <v>0.92826105175383178</v>
      </c>
      <c r="P192" s="77">
        <v>0.36946603251412419</v>
      </c>
      <c r="Q192" s="78">
        <v>-4.2734887564391852E-2</v>
      </c>
      <c r="R192" s="42"/>
      <c r="S192" s="75" t="s">
        <v>243</v>
      </c>
      <c r="T192" s="76">
        <v>0.11923188537159182</v>
      </c>
      <c r="U192" s="77">
        <v>-7.9805208925437625E-3</v>
      </c>
      <c r="V192" s="78">
        <v>-8.852322280756747E-2</v>
      </c>
      <c r="W192" s="42"/>
    </row>
    <row r="193" spans="14:23" ht="33.75" x14ac:dyDescent="0.2">
      <c r="N193" s="75" t="s">
        <v>244</v>
      </c>
      <c r="O193" s="76">
        <v>0.94907148956983978</v>
      </c>
      <c r="P193" s="77">
        <v>0.2658684771086573</v>
      </c>
      <c r="Q193" s="78">
        <v>0.16904810133689219</v>
      </c>
      <c r="R193" s="42"/>
      <c r="S193" s="75" t="s">
        <v>244</v>
      </c>
      <c r="T193" s="76">
        <v>0.11354028854682711</v>
      </c>
      <c r="U193" s="77">
        <v>-2.2095517440914612E-2</v>
      </c>
      <c r="V193" s="78">
        <v>2.7105561425986094E-2</v>
      </c>
      <c r="W193" s="42"/>
    </row>
    <row r="194" spans="14:23" ht="14.25" x14ac:dyDescent="0.2">
      <c r="N194" s="75" t="s">
        <v>245</v>
      </c>
      <c r="O194" s="76">
        <v>-0.95771944531713193</v>
      </c>
      <c r="P194" s="77">
        <v>-6.3863216181090948E-2</v>
      </c>
      <c r="Q194" s="78">
        <v>-0.28052620854467819</v>
      </c>
      <c r="R194" s="42"/>
      <c r="S194" s="75" t="s">
        <v>245</v>
      </c>
      <c r="T194" s="76">
        <v>-0.12598727763996131</v>
      </c>
      <c r="U194" s="77">
        <v>6.703749985189103E-2</v>
      </c>
      <c r="V194" s="78">
        <v>-7.7993756643681439E-2</v>
      </c>
      <c r="W194" s="42"/>
    </row>
    <row r="195" spans="14:23" ht="22.5" x14ac:dyDescent="0.2">
      <c r="N195" s="75" t="s">
        <v>248</v>
      </c>
      <c r="O195" s="76">
        <v>0.93129006153275429</v>
      </c>
      <c r="P195" s="77">
        <v>0.28248562910244979</v>
      </c>
      <c r="Q195" s="78">
        <v>0.23000150138838485</v>
      </c>
      <c r="R195" s="42"/>
      <c r="S195" s="75" t="s">
        <v>248</v>
      </c>
      <c r="T195" s="76">
        <v>0.10295481542339285</v>
      </c>
      <c r="U195" s="77">
        <v>-1.1717747837701221E-2</v>
      </c>
      <c r="V195" s="78">
        <v>6.5871758623458843E-2</v>
      </c>
      <c r="W195" s="42"/>
    </row>
    <row r="196" spans="14:23" ht="22.5" x14ac:dyDescent="0.2">
      <c r="N196" s="75" t="s">
        <v>249</v>
      </c>
      <c r="O196" s="76">
        <v>0.9473776666146716</v>
      </c>
      <c r="P196" s="77">
        <v>0.17113365500195099</v>
      </c>
      <c r="Q196" s="78">
        <v>0.27053433964177803</v>
      </c>
      <c r="R196" s="42"/>
      <c r="S196" s="75" t="s">
        <v>249</v>
      </c>
      <c r="T196" s="76">
        <v>0.11370683930751055</v>
      </c>
      <c r="U196" s="77">
        <v>-3.9152590026042183E-2</v>
      </c>
      <c r="V196" s="78">
        <v>8.0514079448468598E-2</v>
      </c>
      <c r="W196" s="42"/>
    </row>
    <row r="197" spans="14:23" ht="22.5" x14ac:dyDescent="0.2">
      <c r="N197" s="75" t="s">
        <v>250</v>
      </c>
      <c r="O197" s="76">
        <v>0.87731039645779407</v>
      </c>
      <c r="P197" s="77">
        <v>0.44616828073293607</v>
      </c>
      <c r="Q197" s="78">
        <v>-0.17680592053119432</v>
      </c>
      <c r="R197" s="42"/>
      <c r="S197" s="75" t="s">
        <v>250</v>
      </c>
      <c r="T197" s="76">
        <v>0.11534225748414484</v>
      </c>
      <c r="U197" s="77">
        <v>7.8563526526066636E-3</v>
      </c>
      <c r="V197" s="78">
        <v>-0.15733670851588855</v>
      </c>
      <c r="W197" s="42"/>
    </row>
    <row r="198" spans="14:23" ht="22.5" x14ac:dyDescent="0.2">
      <c r="N198" s="75" t="s">
        <v>251</v>
      </c>
      <c r="O198" s="76">
        <v>0.22749839400452776</v>
      </c>
      <c r="P198" s="77">
        <v>0.12053345649573832</v>
      </c>
      <c r="Q198" s="78">
        <v>0.96628989780011199</v>
      </c>
      <c r="R198" s="42"/>
      <c r="S198" s="75" t="s">
        <v>251</v>
      </c>
      <c r="T198" s="76">
        <v>-6.7531713191274614E-2</v>
      </c>
      <c r="U198" s="77">
        <v>7.3260724627906018E-2</v>
      </c>
      <c r="V198" s="78">
        <v>0.55589811413971268</v>
      </c>
      <c r="W198" s="42"/>
    </row>
    <row r="199" spans="14:23" ht="22.5" x14ac:dyDescent="0.2">
      <c r="N199" s="75" t="s">
        <v>252</v>
      </c>
      <c r="O199" s="76">
        <v>2.2986667711190078E-2</v>
      </c>
      <c r="P199" s="77">
        <v>-0.98137774251707677</v>
      </c>
      <c r="Q199" s="78">
        <v>-0.19070747127373391</v>
      </c>
      <c r="R199" s="42"/>
      <c r="S199" s="75" t="s">
        <v>252</v>
      </c>
      <c r="T199" s="76">
        <v>0.12742092862689317</v>
      </c>
      <c r="U199" s="77">
        <v>-0.26692892819720321</v>
      </c>
      <c r="V199" s="78">
        <v>-0.18242650358573231</v>
      </c>
      <c r="W199" s="42"/>
    </row>
    <row r="200" spans="14:23" ht="22.5" x14ac:dyDescent="0.2">
      <c r="N200" s="75" t="s">
        <v>253</v>
      </c>
      <c r="O200" s="76">
        <v>-0.60243090625341411</v>
      </c>
      <c r="P200" s="77">
        <v>0.70581998248123534</v>
      </c>
      <c r="Q200" s="78">
        <v>-0.37268640372420531</v>
      </c>
      <c r="R200" s="42"/>
      <c r="S200" s="75" t="s">
        <v>253</v>
      </c>
      <c r="T200" s="76">
        <v>-0.1405214914257108</v>
      </c>
      <c r="U200" s="77">
        <v>0.21960620040673998</v>
      </c>
      <c r="V200" s="78">
        <v>-0.1130976071186845</v>
      </c>
      <c r="W200" s="42"/>
    </row>
    <row r="201" spans="14:23" ht="22.5" x14ac:dyDescent="0.2">
      <c r="N201" s="75" t="s">
        <v>254</v>
      </c>
      <c r="O201" s="76">
        <v>-0.22394423526880761</v>
      </c>
      <c r="P201" s="77">
        <v>-0.74316982909749973</v>
      </c>
      <c r="Q201" s="78">
        <v>0.63051374656629078</v>
      </c>
      <c r="R201" s="42"/>
      <c r="S201" s="75" t="s">
        <v>254</v>
      </c>
      <c r="T201" s="76">
        <v>-1.796180027480053E-2</v>
      </c>
      <c r="U201" s="77">
        <v>-0.12265159216480528</v>
      </c>
      <c r="V201" s="78">
        <v>0.34156362612998115</v>
      </c>
      <c r="W201" s="42"/>
    </row>
    <row r="202" spans="14:23" ht="23.25" thickBot="1" x14ac:dyDescent="0.25">
      <c r="N202" s="79" t="s">
        <v>255</v>
      </c>
      <c r="O202" s="80">
        <v>0.61720854404736059</v>
      </c>
      <c r="P202" s="81">
        <v>0.78376514934190555</v>
      </c>
      <c r="Q202" s="96">
        <v>6.9034801600340798E-2</v>
      </c>
      <c r="R202" s="42"/>
      <c r="S202" s="79" t="s">
        <v>255</v>
      </c>
      <c r="T202" s="80">
        <v>1.2194885287889397E-2</v>
      </c>
      <c r="U202" s="81">
        <v>0.13920990758841861</v>
      </c>
      <c r="V202" s="96">
        <v>3.5766285400735578E-2</v>
      </c>
      <c r="W202" s="42"/>
    </row>
    <row r="203" spans="14:23" ht="14.25" x14ac:dyDescent="0.2">
      <c r="N203" s="42"/>
      <c r="O203" s="42"/>
      <c r="P203" s="42"/>
      <c r="Q203" s="42"/>
      <c r="R203" s="42"/>
      <c r="S203" s="42"/>
      <c r="T203" s="42"/>
      <c r="U203" s="42"/>
      <c r="V203" s="42"/>
      <c r="W203" s="42"/>
    </row>
    <row r="204" spans="14:23" ht="14.25" x14ac:dyDescent="0.2">
      <c r="N204" s="42"/>
      <c r="O204" s="42"/>
      <c r="P204" s="42"/>
      <c r="Q204" s="42"/>
      <c r="R204" s="42"/>
    </row>
  </sheetData>
  <mergeCells count="46">
    <mergeCell ref="I122:L122"/>
    <mergeCell ref="I123:I124"/>
    <mergeCell ref="J123:L123"/>
    <mergeCell ref="I98:L98"/>
    <mergeCell ref="I99:I100"/>
    <mergeCell ref="J99:L99"/>
    <mergeCell ref="I72:R72"/>
    <mergeCell ref="I73:I74"/>
    <mergeCell ref="J73:L73"/>
    <mergeCell ref="M73:O73"/>
    <mergeCell ref="P73:R73"/>
    <mergeCell ref="M55:O55"/>
    <mergeCell ref="M56:M57"/>
    <mergeCell ref="N56:O56"/>
    <mergeCell ref="I55:K55"/>
    <mergeCell ref="I56:I57"/>
    <mergeCell ref="J56:K56"/>
    <mergeCell ref="I39:R39"/>
    <mergeCell ref="I40:I41"/>
    <mergeCell ref="J40:L40"/>
    <mergeCell ref="M40:O40"/>
    <mergeCell ref="P40:R40"/>
    <mergeCell ref="O17:O18"/>
    <mergeCell ref="N16:P16"/>
    <mergeCell ref="P17:P18"/>
    <mergeCell ref="J25:J26"/>
    <mergeCell ref="K25:K26"/>
    <mergeCell ref="L25:N25"/>
    <mergeCell ref="O25:Q25"/>
    <mergeCell ref="K17:K18"/>
    <mergeCell ref="L17:L18"/>
    <mergeCell ref="M17:M18"/>
    <mergeCell ref="J17:J18"/>
    <mergeCell ref="K16:M16"/>
    <mergeCell ref="N17:N18"/>
    <mergeCell ref="N162:W162"/>
    <mergeCell ref="N163:N164"/>
    <mergeCell ref="O163:Q163"/>
    <mergeCell ref="R163:T163"/>
    <mergeCell ref="U163:W163"/>
    <mergeCell ref="S184:V184"/>
    <mergeCell ref="S185:S186"/>
    <mergeCell ref="T185:V185"/>
    <mergeCell ref="N184:Q184"/>
    <mergeCell ref="N185:N186"/>
    <mergeCell ref="O185:Q18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1"/>
  <sheetViews>
    <sheetView workbookViewId="0">
      <selection activeCell="H36" sqref="H36"/>
    </sheetView>
  </sheetViews>
  <sheetFormatPr defaultRowHeight="13.5" x14ac:dyDescent="0.15"/>
  <sheetData>
    <row r="1" spans="1:4" x14ac:dyDescent="0.15">
      <c r="A1" s="6" t="s">
        <v>0</v>
      </c>
      <c r="B1" s="5" t="s">
        <v>1</v>
      </c>
      <c r="C1" s="5" t="s">
        <v>2</v>
      </c>
      <c r="D1" s="5" t="s">
        <v>67</v>
      </c>
    </row>
    <row r="2" spans="1:4" x14ac:dyDescent="0.15">
      <c r="A2" s="2" t="s">
        <v>151</v>
      </c>
      <c r="B2" s="5"/>
      <c r="C2" s="5">
        <v>8.5</v>
      </c>
      <c r="D2" s="5">
        <v>8</v>
      </c>
    </row>
    <row r="3" spans="1:4" x14ac:dyDescent="0.15">
      <c r="A3" s="2" t="s">
        <v>130</v>
      </c>
      <c r="B3" s="5"/>
      <c r="C3" s="5">
        <v>2.5</v>
      </c>
      <c r="D3" s="5">
        <v>15.7</v>
      </c>
    </row>
    <row r="4" spans="1:4" x14ac:dyDescent="0.15">
      <c r="A4" s="2" t="s">
        <v>131</v>
      </c>
      <c r="B4" s="5">
        <v>4.5</v>
      </c>
      <c r="C4" s="5">
        <v>6.5</v>
      </c>
      <c r="D4" s="5">
        <v>13</v>
      </c>
    </row>
    <row r="5" spans="1:4" x14ac:dyDescent="0.15">
      <c r="A5" s="2" t="s">
        <v>132</v>
      </c>
      <c r="B5" s="5"/>
      <c r="C5" s="5">
        <v>7.5</v>
      </c>
      <c r="D5" s="5"/>
    </row>
    <row r="6" spans="1:4" x14ac:dyDescent="0.15">
      <c r="A6" s="2" t="s">
        <v>133</v>
      </c>
      <c r="B6" s="5"/>
      <c r="C6" s="5">
        <v>15</v>
      </c>
      <c r="D6" s="5"/>
    </row>
    <row r="7" spans="1:4" x14ac:dyDescent="0.15">
      <c r="A7" s="2" t="s">
        <v>134</v>
      </c>
      <c r="B7" s="5"/>
      <c r="C7" s="5">
        <v>8</v>
      </c>
      <c r="D7" s="5"/>
    </row>
    <row r="8" spans="1:4" x14ac:dyDescent="0.15">
      <c r="A8" s="2" t="s">
        <v>135</v>
      </c>
      <c r="B8" s="5"/>
      <c r="C8" s="5"/>
      <c r="D8" s="5"/>
    </row>
    <row r="9" spans="1:4" x14ac:dyDescent="0.15">
      <c r="A9" s="2" t="s">
        <v>136</v>
      </c>
      <c r="B9" s="5"/>
      <c r="C9" s="5">
        <v>10</v>
      </c>
      <c r="D9" s="5"/>
    </row>
    <row r="10" spans="1:4" x14ac:dyDescent="0.15">
      <c r="A10" s="2" t="s">
        <v>137</v>
      </c>
      <c r="B10" s="5">
        <v>6</v>
      </c>
      <c r="C10" s="5">
        <v>9</v>
      </c>
      <c r="D10" s="5"/>
    </row>
    <row r="11" spans="1:4" x14ac:dyDescent="0.15">
      <c r="A11" s="2" t="s">
        <v>138</v>
      </c>
      <c r="B11" s="5">
        <v>6.5</v>
      </c>
      <c r="C11" s="5">
        <v>3.5</v>
      </c>
      <c r="D11" s="5"/>
    </row>
    <row r="12" spans="1:4" x14ac:dyDescent="0.15">
      <c r="A12" s="2" t="s">
        <v>139</v>
      </c>
      <c r="B12" s="5">
        <v>16</v>
      </c>
      <c r="C12" s="5">
        <v>3</v>
      </c>
      <c r="D12" s="5"/>
    </row>
    <row r="13" spans="1:4" x14ac:dyDescent="0.15">
      <c r="A13" s="2" t="s">
        <v>140</v>
      </c>
      <c r="B13" s="5"/>
      <c r="C13" s="5">
        <v>17</v>
      </c>
      <c r="D13" s="5"/>
    </row>
    <row r="14" spans="1:4" x14ac:dyDescent="0.15">
      <c r="A14" s="2" t="s">
        <v>141</v>
      </c>
      <c r="B14" s="5"/>
      <c r="C14" s="5">
        <v>8</v>
      </c>
      <c r="D14" s="5"/>
    </row>
    <row r="15" spans="1:4" x14ac:dyDescent="0.15">
      <c r="A15" s="2" t="s">
        <v>142</v>
      </c>
      <c r="B15" s="5"/>
      <c r="C15" s="5"/>
      <c r="D15" s="5"/>
    </row>
    <row r="16" spans="1:4" x14ac:dyDescent="0.15">
      <c r="A16" s="2" t="s">
        <v>143</v>
      </c>
      <c r="B16" s="5"/>
      <c r="C16" s="5">
        <v>8</v>
      </c>
      <c r="D16" s="5">
        <v>13</v>
      </c>
    </row>
    <row r="17" spans="1:4" x14ac:dyDescent="0.15">
      <c r="A17" s="2" t="s">
        <v>144</v>
      </c>
      <c r="B17" s="5"/>
      <c r="C17" s="5">
        <v>7.5</v>
      </c>
      <c r="D17" s="5"/>
    </row>
    <row r="18" spans="1:4" x14ac:dyDescent="0.15">
      <c r="A18" s="2" t="s">
        <v>145</v>
      </c>
      <c r="B18" s="5">
        <v>6.5</v>
      </c>
      <c r="C18" s="5">
        <v>7.5</v>
      </c>
      <c r="D18" s="5"/>
    </row>
    <row r="19" spans="1:4" x14ac:dyDescent="0.15">
      <c r="A19" s="2" t="s">
        <v>146</v>
      </c>
      <c r="B19" s="5"/>
      <c r="C19" s="5">
        <v>8</v>
      </c>
      <c r="D19" s="5">
        <v>11</v>
      </c>
    </row>
    <row r="20" spans="1:4" x14ac:dyDescent="0.15">
      <c r="A20" s="2" t="s">
        <v>147</v>
      </c>
      <c r="B20" s="5">
        <v>12</v>
      </c>
      <c r="C20" s="5"/>
      <c r="D20" s="5"/>
    </row>
    <row r="21" spans="1:4" x14ac:dyDescent="0.15">
      <c r="A21" s="2" t="s">
        <v>148</v>
      </c>
      <c r="B21" s="5"/>
      <c r="C21" s="5">
        <v>9</v>
      </c>
      <c r="D21" s="5"/>
    </row>
    <row r="22" spans="1:4" x14ac:dyDescent="0.15">
      <c r="A22" s="2" t="s">
        <v>149</v>
      </c>
      <c r="B22" s="5">
        <v>12</v>
      </c>
      <c r="C22" s="5"/>
      <c r="D22" s="5"/>
    </row>
    <row r="23" spans="1:4" x14ac:dyDescent="0.15">
      <c r="A23" s="2" t="s">
        <v>150</v>
      </c>
      <c r="B23" s="5">
        <v>7</v>
      </c>
      <c r="C23" s="5"/>
      <c r="D23" s="5"/>
    </row>
    <row r="24" spans="1:4" x14ac:dyDescent="0.15">
      <c r="A24" s="2" t="s">
        <v>152</v>
      </c>
      <c r="B24" s="5"/>
      <c r="C24" s="5">
        <v>15</v>
      </c>
      <c r="D24" s="5"/>
    </row>
    <row r="25" spans="1:4" x14ac:dyDescent="0.15">
      <c r="A25" s="2" t="s">
        <v>153</v>
      </c>
      <c r="B25" s="5"/>
      <c r="C25" s="5">
        <v>8</v>
      </c>
      <c r="D25" s="5"/>
    </row>
    <row r="26" spans="1:4" x14ac:dyDescent="0.15">
      <c r="A26" s="2" t="s">
        <v>154</v>
      </c>
      <c r="B26" s="5">
        <v>7.5</v>
      </c>
      <c r="C26" s="5"/>
      <c r="D26" s="5"/>
    </row>
    <row r="27" spans="1:4" x14ac:dyDescent="0.15">
      <c r="A27" s="2" t="s">
        <v>155</v>
      </c>
      <c r="B27" s="5"/>
      <c r="C27" s="5">
        <v>8.5</v>
      </c>
      <c r="D27" s="5">
        <v>10</v>
      </c>
    </row>
    <row r="28" spans="1:4" x14ac:dyDescent="0.15">
      <c r="A28" s="2" t="s">
        <v>156</v>
      </c>
      <c r="B28" s="5">
        <v>9</v>
      </c>
      <c r="C28" s="5">
        <v>6.5</v>
      </c>
      <c r="D28" s="5"/>
    </row>
    <row r="29" spans="1:4" x14ac:dyDescent="0.15">
      <c r="A29" s="2" t="s">
        <v>157</v>
      </c>
      <c r="B29" s="5">
        <v>7</v>
      </c>
      <c r="C29" s="5"/>
      <c r="D29" s="5"/>
    </row>
    <row r="30" spans="1:4" x14ac:dyDescent="0.15">
      <c r="A30" s="2" t="s">
        <v>158</v>
      </c>
      <c r="B30" s="5"/>
      <c r="C30" s="5">
        <v>20</v>
      </c>
      <c r="D30" s="5">
        <v>14</v>
      </c>
    </row>
    <row r="31" spans="1:4" x14ac:dyDescent="0.15">
      <c r="A31" s="2" t="s">
        <v>159</v>
      </c>
      <c r="B31" s="5"/>
      <c r="C31" s="5">
        <v>8</v>
      </c>
      <c r="D31" s="5"/>
    </row>
    <row r="32" spans="1:4" x14ac:dyDescent="0.15">
      <c r="A32" s="2" t="s">
        <v>160</v>
      </c>
      <c r="B32" s="5">
        <v>4.5</v>
      </c>
      <c r="C32" s="5"/>
      <c r="D32" s="5"/>
    </row>
    <row r="33" spans="1:4" x14ac:dyDescent="0.15">
      <c r="A33" s="2" t="s">
        <v>161</v>
      </c>
      <c r="B33" s="5"/>
      <c r="C33" s="5">
        <v>10.5</v>
      </c>
      <c r="D33" s="5">
        <v>10.5</v>
      </c>
    </row>
    <row r="34" spans="1:4" x14ac:dyDescent="0.15">
      <c r="A34" s="2" t="s">
        <v>162</v>
      </c>
      <c r="B34" s="5"/>
      <c r="C34" s="5">
        <v>12</v>
      </c>
      <c r="D34" s="5"/>
    </row>
    <row r="35" spans="1:4" x14ac:dyDescent="0.15">
      <c r="A35" s="2" t="s">
        <v>163</v>
      </c>
      <c r="B35" s="5"/>
      <c r="C35" s="5">
        <v>10.5</v>
      </c>
      <c r="D35" s="5"/>
    </row>
    <row r="36" spans="1:4" x14ac:dyDescent="0.15">
      <c r="A36" s="2" t="s">
        <v>164</v>
      </c>
      <c r="B36" s="5">
        <v>7</v>
      </c>
      <c r="C36" s="5"/>
      <c r="D36" s="5"/>
    </row>
    <row r="37" spans="1:4" x14ac:dyDescent="0.15">
      <c r="A37" s="2" t="s">
        <v>165</v>
      </c>
      <c r="B37" s="5"/>
      <c r="C37" s="5">
        <v>24</v>
      </c>
      <c r="D37" s="5">
        <v>17</v>
      </c>
    </row>
    <row r="38" spans="1:4" x14ac:dyDescent="0.15">
      <c r="A38" s="2" t="s">
        <v>166</v>
      </c>
      <c r="B38" s="5">
        <v>5.5</v>
      </c>
      <c r="C38" s="5"/>
      <c r="D38" s="5"/>
    </row>
    <row r="39" spans="1:4" x14ac:dyDescent="0.15">
      <c r="A39" s="2" t="s">
        <v>167</v>
      </c>
      <c r="B39" s="5"/>
      <c r="C39" s="5"/>
      <c r="D39" s="5"/>
    </row>
    <row r="40" spans="1:4" x14ac:dyDescent="0.15">
      <c r="A40" s="2" t="s">
        <v>168</v>
      </c>
      <c r="B40" s="5"/>
      <c r="C40" s="5">
        <v>13</v>
      </c>
      <c r="D40" s="5"/>
    </row>
    <row r="41" spans="1:4" x14ac:dyDescent="0.15">
      <c r="A41" s="2" t="s">
        <v>169</v>
      </c>
      <c r="B41" s="5"/>
      <c r="C41" s="5">
        <v>8</v>
      </c>
      <c r="D41" s="5"/>
    </row>
    <row r="42" spans="1:4" x14ac:dyDescent="0.15">
      <c r="A42" s="2" t="s">
        <v>170</v>
      </c>
      <c r="B42" s="5"/>
      <c r="C42" s="5"/>
      <c r="D42" s="5">
        <v>20</v>
      </c>
    </row>
    <row r="43" spans="1:4" x14ac:dyDescent="0.15">
      <c r="A43" s="2" t="s">
        <v>171</v>
      </c>
      <c r="B43" s="5"/>
      <c r="C43" s="5">
        <v>6.5</v>
      </c>
      <c r="D43" s="5"/>
    </row>
    <row r="44" spans="1:4" x14ac:dyDescent="0.15">
      <c r="A44" s="2" t="s">
        <v>172</v>
      </c>
      <c r="B44" s="5"/>
      <c r="C44" s="5">
        <v>10</v>
      </c>
      <c r="D44" s="5"/>
    </row>
    <row r="45" spans="1:4" x14ac:dyDescent="0.15">
      <c r="A45" s="2" t="s">
        <v>173</v>
      </c>
      <c r="B45" s="5"/>
      <c r="C45" s="5"/>
      <c r="D45" s="5">
        <v>57</v>
      </c>
    </row>
    <row r="46" spans="1:4" x14ac:dyDescent="0.15">
      <c r="A46" s="2" t="s">
        <v>174</v>
      </c>
      <c r="B46" s="5"/>
      <c r="C46" s="5">
        <v>6.5</v>
      </c>
      <c r="D46" s="5">
        <v>15</v>
      </c>
    </row>
    <row r="47" spans="1:4" x14ac:dyDescent="0.15">
      <c r="A47" s="2" t="s">
        <v>175</v>
      </c>
      <c r="B47" s="5"/>
      <c r="C47" s="5"/>
      <c r="D47" s="5"/>
    </row>
    <row r="48" spans="1:4" x14ac:dyDescent="0.15">
      <c r="A48" s="2" t="s">
        <v>176</v>
      </c>
      <c r="B48" s="5"/>
      <c r="C48" s="5"/>
      <c r="D48" s="5"/>
    </row>
    <row r="49" spans="1:4" x14ac:dyDescent="0.15">
      <c r="A49" s="2" t="s">
        <v>177</v>
      </c>
      <c r="B49" s="5">
        <v>5.5</v>
      </c>
      <c r="C49" s="5">
        <v>9</v>
      </c>
      <c r="D49" s="5"/>
    </row>
    <row r="50" spans="1:4" x14ac:dyDescent="0.15">
      <c r="A50" s="2" t="s">
        <v>178</v>
      </c>
      <c r="B50" s="5"/>
      <c r="C50" s="5">
        <v>56</v>
      </c>
      <c r="D50" s="5"/>
    </row>
    <row r="51" spans="1:4" x14ac:dyDescent="0.15">
      <c r="A51" s="2" t="s">
        <v>179</v>
      </c>
      <c r="B51" s="5"/>
      <c r="C51" s="5"/>
      <c r="D51" s="5">
        <v>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36"/>
  <sheetViews>
    <sheetView topLeftCell="A191" workbookViewId="0">
      <selection activeCell="D233" sqref="D233"/>
    </sheetView>
  </sheetViews>
  <sheetFormatPr defaultRowHeight="13.5" x14ac:dyDescent="0.15"/>
  <sheetData>
    <row r="1" spans="1:2" x14ac:dyDescent="0.15">
      <c r="A1" s="3" t="s">
        <v>354</v>
      </c>
      <c r="B1" s="3" t="s">
        <v>355</v>
      </c>
    </row>
    <row r="2" spans="1:2" x14ac:dyDescent="0.15">
      <c r="A2" s="3" t="s">
        <v>356</v>
      </c>
      <c r="B2" s="3">
        <v>2884.62</v>
      </c>
    </row>
    <row r="3" spans="1:2" x14ac:dyDescent="0.15">
      <c r="A3" s="3" t="s">
        <v>357</v>
      </c>
      <c r="B3" s="3">
        <v>2301.91</v>
      </c>
    </row>
    <row r="4" spans="1:2" x14ac:dyDescent="0.15">
      <c r="A4" s="3" t="s">
        <v>358</v>
      </c>
      <c r="B4" s="3">
        <v>1961.24</v>
      </c>
    </row>
    <row r="5" spans="1:2" x14ac:dyDescent="0.15">
      <c r="A5" s="3" t="s">
        <v>359</v>
      </c>
      <c r="B5" s="3">
        <v>1404.76</v>
      </c>
    </row>
    <row r="6" spans="1:2" x14ac:dyDescent="0.15">
      <c r="A6" s="3" t="s">
        <v>360</v>
      </c>
      <c r="B6" s="3">
        <v>1293.82</v>
      </c>
    </row>
    <row r="7" spans="1:2" x14ac:dyDescent="0.15">
      <c r="A7" s="3" t="s">
        <v>361</v>
      </c>
      <c r="B7" s="3">
        <v>1270.06</v>
      </c>
    </row>
    <row r="8" spans="1:2" x14ac:dyDescent="0.15">
      <c r="A8" s="3" t="s">
        <v>362</v>
      </c>
      <c r="B8" s="3">
        <v>1119.44</v>
      </c>
    </row>
    <row r="9" spans="1:2" x14ac:dyDescent="0.15">
      <c r="A9" s="3" t="s">
        <v>363</v>
      </c>
      <c r="B9" s="3">
        <v>1063</v>
      </c>
    </row>
    <row r="10" spans="1:2" x14ac:dyDescent="0.15">
      <c r="A10" s="3" t="s">
        <v>364</v>
      </c>
      <c r="B10" s="3">
        <v>1046</v>
      </c>
    </row>
    <row r="11" spans="1:2" x14ac:dyDescent="0.15">
      <c r="A11" s="3" t="s">
        <v>365</v>
      </c>
      <c r="B11" s="3">
        <v>1035.79</v>
      </c>
    </row>
    <row r="12" spans="1:2" x14ac:dyDescent="0.15">
      <c r="A12" s="3" t="s">
        <v>366</v>
      </c>
      <c r="B12" s="3">
        <v>1026.3</v>
      </c>
    </row>
    <row r="13" spans="1:2" x14ac:dyDescent="0.15">
      <c r="A13" s="3" t="s">
        <v>367</v>
      </c>
      <c r="B13" s="3">
        <v>1016.38</v>
      </c>
    </row>
    <row r="14" spans="1:2" x14ac:dyDescent="0.15">
      <c r="A14" s="3" t="s">
        <v>368</v>
      </c>
      <c r="B14" s="3">
        <v>1003.94</v>
      </c>
    </row>
    <row r="15" spans="1:2" x14ac:dyDescent="0.15">
      <c r="A15" s="3" t="s">
        <v>369</v>
      </c>
      <c r="B15" s="3">
        <v>978.54</v>
      </c>
    </row>
    <row r="16" spans="1:2" x14ac:dyDescent="0.15">
      <c r="A16" s="3" t="s">
        <v>370</v>
      </c>
      <c r="B16" s="3">
        <v>917.47</v>
      </c>
    </row>
    <row r="17" spans="1:2" x14ac:dyDescent="0.15">
      <c r="A17" s="3" t="s">
        <v>371</v>
      </c>
      <c r="B17" s="3">
        <v>912.21</v>
      </c>
    </row>
    <row r="18" spans="1:2" x14ac:dyDescent="0.15">
      <c r="A18" s="3" t="s">
        <v>372</v>
      </c>
      <c r="B18" s="3">
        <v>908.62</v>
      </c>
    </row>
    <row r="19" spans="1:2" x14ac:dyDescent="0.15">
      <c r="A19" s="3" t="s">
        <v>373</v>
      </c>
      <c r="B19" s="3">
        <v>895.32</v>
      </c>
    </row>
    <row r="20" spans="1:2" x14ac:dyDescent="0.15">
      <c r="A20" s="3" t="s">
        <v>374</v>
      </c>
      <c r="B20" s="3"/>
    </row>
    <row r="21" spans="1:2" x14ac:dyDescent="0.15">
      <c r="A21" s="3" t="s">
        <v>375</v>
      </c>
      <c r="B21" s="3">
        <v>870.04</v>
      </c>
    </row>
    <row r="22" spans="1:2" x14ac:dyDescent="0.15">
      <c r="A22" s="3" t="s">
        <v>376</v>
      </c>
      <c r="B22" s="3">
        <v>862.65</v>
      </c>
    </row>
    <row r="23" spans="1:2" x14ac:dyDescent="0.15">
      <c r="A23" s="3" t="s">
        <v>377</v>
      </c>
      <c r="B23" s="3">
        <v>858.05</v>
      </c>
    </row>
    <row r="24" spans="1:2" x14ac:dyDescent="0.15">
      <c r="A24" s="3" t="s">
        <v>378</v>
      </c>
      <c r="B24" s="3">
        <v>846.78</v>
      </c>
    </row>
    <row r="25" spans="1:2" x14ac:dyDescent="0.15">
      <c r="A25" s="3" t="s">
        <v>379</v>
      </c>
      <c r="B25" s="3">
        <v>836.84</v>
      </c>
    </row>
    <row r="26" spans="1:2" x14ac:dyDescent="0.15">
      <c r="A26" s="3" t="s">
        <v>380</v>
      </c>
      <c r="B26" s="3">
        <v>828.78</v>
      </c>
    </row>
    <row r="27" spans="1:2" x14ac:dyDescent="0.15">
      <c r="A27" s="3" t="s">
        <v>381</v>
      </c>
      <c r="B27" s="3">
        <v>822.02</v>
      </c>
    </row>
    <row r="28" spans="1:2" x14ac:dyDescent="0.15">
      <c r="A28" s="3" t="s">
        <v>382</v>
      </c>
      <c r="B28" s="3">
        <v>812.85</v>
      </c>
    </row>
    <row r="29" spans="1:2" x14ac:dyDescent="0.15">
      <c r="A29" s="3" t="s">
        <v>383</v>
      </c>
      <c r="B29" s="3">
        <v>810.62</v>
      </c>
    </row>
    <row r="30" spans="1:2" x14ac:dyDescent="0.15">
      <c r="A30" s="3" t="s">
        <v>384</v>
      </c>
      <c r="B30" s="3">
        <v>808.19</v>
      </c>
    </row>
    <row r="31" spans="1:2" x14ac:dyDescent="0.15">
      <c r="A31" s="3" t="s">
        <v>385</v>
      </c>
      <c r="B31" s="3">
        <v>767.71</v>
      </c>
    </row>
    <row r="32" spans="1:2" x14ac:dyDescent="0.15">
      <c r="A32" s="3" t="s">
        <v>386</v>
      </c>
      <c r="B32" s="3">
        <v>760.57</v>
      </c>
    </row>
    <row r="33" spans="1:2" x14ac:dyDescent="0.15">
      <c r="A33" s="3" t="s">
        <v>387</v>
      </c>
      <c r="B33" s="3">
        <v>760</v>
      </c>
    </row>
    <row r="34" spans="1:2" x14ac:dyDescent="0.15">
      <c r="A34" s="3" t="s">
        <v>388</v>
      </c>
      <c r="B34" s="3">
        <v>757.73</v>
      </c>
    </row>
    <row r="35" spans="1:2" x14ac:dyDescent="0.15">
      <c r="A35" s="3" t="s">
        <v>389</v>
      </c>
      <c r="B35" s="3">
        <v>736.25</v>
      </c>
    </row>
    <row r="36" spans="1:2" x14ac:dyDescent="0.15">
      <c r="A36" s="3" t="s">
        <v>390</v>
      </c>
      <c r="B36" s="3">
        <v>728.28</v>
      </c>
    </row>
    <row r="37" spans="1:2" x14ac:dyDescent="0.15">
      <c r="A37" s="3" t="s">
        <v>391</v>
      </c>
      <c r="B37" s="3">
        <v>726.02</v>
      </c>
    </row>
    <row r="38" spans="1:2" x14ac:dyDescent="0.15">
      <c r="A38" s="3" t="s">
        <v>392</v>
      </c>
      <c r="B38" s="3">
        <v>723.07</v>
      </c>
    </row>
    <row r="39" spans="1:2" x14ac:dyDescent="0.15">
      <c r="A39" s="3" t="s">
        <v>393</v>
      </c>
      <c r="B39" s="3">
        <v>719.43</v>
      </c>
    </row>
    <row r="40" spans="1:2" x14ac:dyDescent="0.15">
      <c r="A40" s="3" t="s">
        <v>394</v>
      </c>
      <c r="B40" s="3">
        <v>714.15</v>
      </c>
    </row>
    <row r="41" spans="1:2" x14ac:dyDescent="0.15">
      <c r="A41" s="3" t="s">
        <v>395</v>
      </c>
      <c r="B41" s="3">
        <v>713.41</v>
      </c>
    </row>
    <row r="42" spans="1:2" x14ac:dyDescent="0.15">
      <c r="A42" s="3" t="s">
        <v>396</v>
      </c>
      <c r="B42" s="3">
        <v>711.54</v>
      </c>
    </row>
    <row r="43" spans="1:2" x14ac:dyDescent="0.15">
      <c r="A43" s="3" t="s">
        <v>397</v>
      </c>
      <c r="B43" s="3">
        <v>710.41</v>
      </c>
    </row>
    <row r="44" spans="1:2" x14ac:dyDescent="0.15">
      <c r="A44" s="3" t="s">
        <v>398</v>
      </c>
      <c r="B44" s="3">
        <v>707.18</v>
      </c>
    </row>
    <row r="45" spans="1:2" x14ac:dyDescent="0.15">
      <c r="A45" s="3" t="s">
        <v>399</v>
      </c>
      <c r="B45" s="3">
        <v>704.41</v>
      </c>
    </row>
    <row r="46" spans="1:2" x14ac:dyDescent="0.15">
      <c r="A46" s="3" t="s">
        <v>400</v>
      </c>
      <c r="B46" s="3">
        <v>699.33</v>
      </c>
    </row>
    <row r="47" spans="1:2" x14ac:dyDescent="0.15">
      <c r="A47" s="3" t="s">
        <v>401</v>
      </c>
      <c r="B47" s="3">
        <v>696.82</v>
      </c>
    </row>
    <row r="48" spans="1:2" x14ac:dyDescent="0.15">
      <c r="A48" s="3" t="s">
        <v>402</v>
      </c>
      <c r="B48" s="3">
        <v>681.4</v>
      </c>
    </row>
    <row r="49" spans="1:2" x14ac:dyDescent="0.15">
      <c r="A49" s="3" t="s">
        <v>403</v>
      </c>
      <c r="B49" s="3">
        <v>669.04</v>
      </c>
    </row>
    <row r="50" spans="1:2" x14ac:dyDescent="0.15">
      <c r="A50" s="3" t="s">
        <v>404</v>
      </c>
      <c r="B50" s="3">
        <v>666.16</v>
      </c>
    </row>
    <row r="51" spans="1:2" x14ac:dyDescent="0.15">
      <c r="A51" s="3" t="s">
        <v>405</v>
      </c>
      <c r="B51" s="3">
        <v>657.97</v>
      </c>
    </row>
    <row r="52" spans="1:2" x14ac:dyDescent="0.15">
      <c r="A52" s="3" t="s">
        <v>406</v>
      </c>
      <c r="B52" s="3">
        <v>654.95000000000005</v>
      </c>
    </row>
    <row r="53" spans="1:2" x14ac:dyDescent="0.15">
      <c r="A53" s="3" t="s">
        <v>407</v>
      </c>
      <c r="B53" s="3">
        <v>653.64</v>
      </c>
    </row>
    <row r="54" spans="1:2" x14ac:dyDescent="0.15">
      <c r="A54" s="3" t="s">
        <v>408</v>
      </c>
      <c r="B54" s="3">
        <v>643.20000000000005</v>
      </c>
    </row>
    <row r="55" spans="1:2" x14ac:dyDescent="0.15">
      <c r="A55" s="3" t="s">
        <v>409</v>
      </c>
      <c r="B55" s="3">
        <v>637.26</v>
      </c>
    </row>
    <row r="56" spans="1:2" x14ac:dyDescent="0.15">
      <c r="A56" s="3" t="s">
        <v>410</v>
      </c>
      <c r="B56" s="3">
        <v>627.86</v>
      </c>
    </row>
    <row r="57" spans="1:2" x14ac:dyDescent="0.15">
      <c r="A57" s="3" t="s">
        <v>411</v>
      </c>
      <c r="B57" s="3">
        <v>616.21</v>
      </c>
    </row>
    <row r="58" spans="1:2" x14ac:dyDescent="0.15">
      <c r="A58" s="3" t="s">
        <v>412</v>
      </c>
      <c r="B58" s="3">
        <v>612.70000000000005</v>
      </c>
    </row>
    <row r="59" spans="1:2" x14ac:dyDescent="0.15">
      <c r="A59" s="3" t="s">
        <v>413</v>
      </c>
      <c r="B59" s="3">
        <v>610.87</v>
      </c>
    </row>
    <row r="60" spans="1:2" x14ac:dyDescent="0.15">
      <c r="A60" s="3" t="s">
        <v>414</v>
      </c>
      <c r="B60" s="3">
        <v>596.88</v>
      </c>
    </row>
    <row r="61" spans="1:2" x14ac:dyDescent="0.15">
      <c r="A61" s="3" t="s">
        <v>415</v>
      </c>
      <c r="B61" s="3">
        <v>587.70000000000005</v>
      </c>
    </row>
    <row r="62" spans="1:2" x14ac:dyDescent="0.15">
      <c r="A62" s="3" t="s">
        <v>416</v>
      </c>
      <c r="B62" s="3">
        <v>585.5</v>
      </c>
    </row>
    <row r="63" spans="1:2" x14ac:dyDescent="0.15">
      <c r="A63" s="3" t="s">
        <v>417</v>
      </c>
      <c r="B63" s="3">
        <v>581.78</v>
      </c>
    </row>
    <row r="64" spans="1:2" x14ac:dyDescent="0.15">
      <c r="A64" s="3" t="s">
        <v>418</v>
      </c>
      <c r="B64" s="3">
        <v>578.99</v>
      </c>
    </row>
    <row r="65" spans="1:2" x14ac:dyDescent="0.15">
      <c r="A65" s="3" t="s">
        <v>419</v>
      </c>
      <c r="B65" s="3">
        <v>571.72</v>
      </c>
    </row>
    <row r="66" spans="1:2" x14ac:dyDescent="0.15">
      <c r="A66" s="3" t="s">
        <v>420</v>
      </c>
      <c r="B66" s="3">
        <v>570.78</v>
      </c>
    </row>
    <row r="67" spans="1:2" x14ac:dyDescent="0.15">
      <c r="A67" s="3" t="s">
        <v>421</v>
      </c>
      <c r="B67" s="3">
        <v>570.20000000000005</v>
      </c>
    </row>
    <row r="68" spans="1:2" x14ac:dyDescent="0.15">
      <c r="A68" s="3" t="s">
        <v>422</v>
      </c>
      <c r="B68" s="3">
        <v>569.16999999999996</v>
      </c>
    </row>
    <row r="69" spans="1:2" x14ac:dyDescent="0.15">
      <c r="A69" s="3" t="s">
        <v>423</v>
      </c>
      <c r="B69" s="3">
        <v>561.20000000000005</v>
      </c>
    </row>
    <row r="70" spans="1:2" x14ac:dyDescent="0.15">
      <c r="A70" s="3" t="s">
        <v>424</v>
      </c>
      <c r="B70" s="3">
        <v>556.82000000000005</v>
      </c>
    </row>
    <row r="71" spans="1:2" x14ac:dyDescent="0.15">
      <c r="A71" s="3" t="s">
        <v>425</v>
      </c>
      <c r="B71" s="3">
        <v>550.03</v>
      </c>
    </row>
    <row r="72" spans="1:2" x14ac:dyDescent="0.15">
      <c r="A72" s="3" t="s">
        <v>426</v>
      </c>
      <c r="B72" s="3">
        <v>549.41999999999996</v>
      </c>
    </row>
    <row r="73" spans="1:2" x14ac:dyDescent="0.15">
      <c r="A73" s="3" t="s">
        <v>427</v>
      </c>
      <c r="B73" s="3">
        <v>548.74</v>
      </c>
    </row>
    <row r="74" spans="1:2" x14ac:dyDescent="0.15">
      <c r="A74" s="3" t="s">
        <v>428</v>
      </c>
      <c r="B74" s="3">
        <v>547.79</v>
      </c>
    </row>
    <row r="75" spans="1:2" x14ac:dyDescent="0.15">
      <c r="A75" s="3" t="s">
        <v>429</v>
      </c>
      <c r="B75" s="3">
        <v>546.80999999999995</v>
      </c>
    </row>
    <row r="76" spans="1:2" x14ac:dyDescent="0.15">
      <c r="A76" s="3" t="s">
        <v>430</v>
      </c>
      <c r="B76" s="3">
        <v>541.96</v>
      </c>
    </row>
    <row r="77" spans="1:2" x14ac:dyDescent="0.15">
      <c r="A77" s="3" t="s">
        <v>431</v>
      </c>
      <c r="B77" s="3">
        <v>541.64</v>
      </c>
    </row>
    <row r="78" spans="1:2" x14ac:dyDescent="0.15">
      <c r="A78" s="3" t="s">
        <v>432</v>
      </c>
      <c r="B78" s="3">
        <v>539.1</v>
      </c>
    </row>
    <row r="79" spans="1:2" x14ac:dyDescent="0.15">
      <c r="A79" s="3" t="s">
        <v>433</v>
      </c>
      <c r="B79" s="3">
        <v>536.70000000000005</v>
      </c>
    </row>
    <row r="80" spans="1:2" x14ac:dyDescent="0.15">
      <c r="A80" s="3" t="s">
        <v>434</v>
      </c>
      <c r="B80" s="3">
        <v>536.16</v>
      </c>
    </row>
    <row r="81" spans="1:2" x14ac:dyDescent="0.15">
      <c r="A81" s="3" t="s">
        <v>435</v>
      </c>
      <c r="B81" s="3">
        <v>535.29999999999995</v>
      </c>
    </row>
    <row r="82" spans="1:2" x14ac:dyDescent="0.15">
      <c r="A82" s="3" t="s">
        <v>436</v>
      </c>
      <c r="B82" s="3">
        <v>531.1</v>
      </c>
    </row>
    <row r="83" spans="1:2" x14ac:dyDescent="0.15">
      <c r="A83" s="3" t="s">
        <v>437</v>
      </c>
      <c r="B83" s="3">
        <v>528.61</v>
      </c>
    </row>
    <row r="84" spans="1:2" x14ac:dyDescent="0.15">
      <c r="A84" s="3" t="s">
        <v>438</v>
      </c>
      <c r="B84" s="3">
        <v>521.29999999999995</v>
      </c>
    </row>
    <row r="85" spans="1:2" x14ac:dyDescent="0.15">
      <c r="A85" s="3" t="s">
        <v>439</v>
      </c>
      <c r="B85" s="3">
        <v>518.02</v>
      </c>
    </row>
    <row r="86" spans="1:2" x14ac:dyDescent="0.15">
      <c r="A86" s="3" t="s">
        <v>440</v>
      </c>
      <c r="B86" s="3">
        <v>517.28</v>
      </c>
    </row>
    <row r="87" spans="1:2" x14ac:dyDescent="0.15">
      <c r="A87" s="3" t="s">
        <v>441</v>
      </c>
      <c r="B87" s="3">
        <v>513.48</v>
      </c>
    </row>
    <row r="88" spans="1:2" x14ac:dyDescent="0.15">
      <c r="A88" s="3" t="s">
        <v>442</v>
      </c>
      <c r="B88" s="3">
        <v>504.26</v>
      </c>
    </row>
    <row r="89" spans="1:2" x14ac:dyDescent="0.15">
      <c r="A89" s="3" t="s">
        <v>443</v>
      </c>
      <c r="B89" s="3">
        <v>491.22</v>
      </c>
    </row>
    <row r="90" spans="1:2" x14ac:dyDescent="0.15">
      <c r="A90" s="3" t="s">
        <v>444</v>
      </c>
      <c r="B90" s="3">
        <v>490.44</v>
      </c>
    </row>
    <row r="91" spans="1:2" x14ac:dyDescent="0.15">
      <c r="A91" s="3" t="s">
        <v>445</v>
      </c>
      <c r="B91" s="3">
        <v>489.48</v>
      </c>
    </row>
    <row r="92" spans="1:2" x14ac:dyDescent="0.15">
      <c r="A92" s="3" t="s">
        <v>446</v>
      </c>
      <c r="B92" s="3">
        <v>485.1</v>
      </c>
    </row>
    <row r="93" spans="1:2" x14ac:dyDescent="0.15">
      <c r="A93" s="3" t="s">
        <v>447</v>
      </c>
      <c r="B93" s="3">
        <v>481.45</v>
      </c>
    </row>
    <row r="94" spans="1:2" x14ac:dyDescent="0.15">
      <c r="A94" s="3" t="s">
        <v>448</v>
      </c>
      <c r="B94" s="3">
        <v>481.03</v>
      </c>
    </row>
    <row r="95" spans="1:2" x14ac:dyDescent="0.15">
      <c r="A95" s="3" t="s">
        <v>449</v>
      </c>
      <c r="B95" s="3">
        <v>481</v>
      </c>
    </row>
    <row r="96" spans="1:2" x14ac:dyDescent="0.15">
      <c r="A96" s="3" t="s">
        <v>450</v>
      </c>
      <c r="B96" s="3">
        <v>479.99</v>
      </c>
    </row>
    <row r="97" spans="1:2" x14ac:dyDescent="0.15">
      <c r="A97" s="3" t="s">
        <v>451</v>
      </c>
      <c r="B97" s="3">
        <v>474.8</v>
      </c>
    </row>
    <row r="98" spans="1:2" x14ac:dyDescent="0.15">
      <c r="A98" s="3" t="s">
        <v>452</v>
      </c>
      <c r="B98" s="3">
        <v>474.19</v>
      </c>
    </row>
    <row r="99" spans="1:2" x14ac:dyDescent="0.15">
      <c r="A99" s="3" t="s">
        <v>453</v>
      </c>
      <c r="B99" s="3">
        <v>472.88</v>
      </c>
    </row>
    <row r="100" spans="1:2" x14ac:dyDescent="0.15">
      <c r="A100" s="3" t="s">
        <v>454</v>
      </c>
      <c r="B100" s="3">
        <v>471.56</v>
      </c>
    </row>
    <row r="101" spans="1:2" x14ac:dyDescent="0.15">
      <c r="A101" s="3" t="s">
        <v>455</v>
      </c>
      <c r="B101" s="3">
        <v>467.62</v>
      </c>
    </row>
    <row r="102" spans="1:2" x14ac:dyDescent="0.15">
      <c r="A102" s="3" t="s">
        <v>456</v>
      </c>
      <c r="B102" s="3">
        <v>461.86</v>
      </c>
    </row>
    <row r="103" spans="1:2" x14ac:dyDescent="0.15">
      <c r="A103" s="3" t="s">
        <v>457</v>
      </c>
      <c r="B103" s="3">
        <v>461.39</v>
      </c>
    </row>
    <row r="104" spans="1:2" x14ac:dyDescent="0.15">
      <c r="A104" s="3" t="s">
        <v>458</v>
      </c>
      <c r="B104" s="3">
        <v>459.7</v>
      </c>
    </row>
    <row r="105" spans="1:2" x14ac:dyDescent="0.15">
      <c r="A105" s="3" t="s">
        <v>459</v>
      </c>
      <c r="B105" s="3">
        <v>459.2</v>
      </c>
    </row>
    <row r="106" spans="1:2" x14ac:dyDescent="0.15">
      <c r="A106" s="3" t="s">
        <v>460</v>
      </c>
      <c r="B106" s="3">
        <v>458.18</v>
      </c>
    </row>
    <row r="107" spans="1:2" x14ac:dyDescent="0.15">
      <c r="A107" s="3" t="s">
        <v>461</v>
      </c>
      <c r="B107" s="3">
        <v>453.28</v>
      </c>
    </row>
    <row r="108" spans="1:2" x14ac:dyDescent="0.15">
      <c r="A108" s="3" t="s">
        <v>462</v>
      </c>
      <c r="B108" s="3">
        <v>453.06</v>
      </c>
    </row>
    <row r="109" spans="1:2" x14ac:dyDescent="0.15">
      <c r="A109" s="3" t="s">
        <v>463</v>
      </c>
      <c r="B109" s="3">
        <v>450.17</v>
      </c>
    </row>
    <row r="110" spans="1:2" x14ac:dyDescent="0.15">
      <c r="A110" s="3" t="s">
        <v>464</v>
      </c>
      <c r="B110" s="3">
        <v>450.1</v>
      </c>
    </row>
    <row r="111" spans="1:2" x14ac:dyDescent="0.15">
      <c r="A111" s="3" t="s">
        <v>465</v>
      </c>
      <c r="B111" s="3">
        <v>447.2</v>
      </c>
    </row>
    <row r="112" spans="1:2" x14ac:dyDescent="0.15">
      <c r="A112" s="3" t="s">
        <v>466</v>
      </c>
      <c r="B112" s="3">
        <v>445.98</v>
      </c>
    </row>
    <row r="113" spans="1:2" x14ac:dyDescent="0.15">
      <c r="A113" s="3" t="s">
        <v>467</v>
      </c>
      <c r="B113" s="3">
        <v>444.89</v>
      </c>
    </row>
    <row r="114" spans="1:2" x14ac:dyDescent="0.15">
      <c r="A114" s="3" t="s">
        <v>468</v>
      </c>
      <c r="B114" s="3">
        <v>441.47</v>
      </c>
    </row>
    <row r="115" spans="1:2" x14ac:dyDescent="0.15">
      <c r="A115" s="3" t="s">
        <v>469</v>
      </c>
      <c r="B115" s="3">
        <v>439.39</v>
      </c>
    </row>
    <row r="116" spans="1:2" x14ac:dyDescent="0.15">
      <c r="A116" s="3" t="s">
        <v>470</v>
      </c>
      <c r="B116" s="3">
        <v>435.88</v>
      </c>
    </row>
    <row r="117" spans="1:2" x14ac:dyDescent="0.15">
      <c r="A117" s="3" t="s">
        <v>471</v>
      </c>
      <c r="B117" s="3">
        <v>434.55</v>
      </c>
    </row>
    <row r="118" spans="1:2" x14ac:dyDescent="0.15">
      <c r="A118" s="3" t="s">
        <v>472</v>
      </c>
      <c r="B118" s="3">
        <v>434.12</v>
      </c>
    </row>
    <row r="119" spans="1:2" x14ac:dyDescent="0.15">
      <c r="A119" s="3" t="s">
        <v>473</v>
      </c>
      <c r="B119" s="3">
        <v>434.08</v>
      </c>
    </row>
    <row r="120" spans="1:2" x14ac:dyDescent="0.15">
      <c r="A120" s="3" t="s">
        <v>474</v>
      </c>
      <c r="B120" s="3">
        <v>432.46</v>
      </c>
    </row>
    <row r="121" spans="1:2" x14ac:dyDescent="0.15">
      <c r="A121" s="3" t="s">
        <v>475</v>
      </c>
      <c r="B121" s="3">
        <v>431.66</v>
      </c>
    </row>
    <row r="122" spans="1:2" x14ac:dyDescent="0.15">
      <c r="A122" s="3" t="s">
        <v>476</v>
      </c>
      <c r="B122" s="3">
        <v>431.31</v>
      </c>
    </row>
    <row r="123" spans="1:2" x14ac:dyDescent="0.15">
      <c r="A123" s="3" t="s">
        <v>477</v>
      </c>
      <c r="B123" s="3">
        <v>430.72</v>
      </c>
    </row>
    <row r="124" spans="1:2" x14ac:dyDescent="0.15">
      <c r="A124" s="3" t="s">
        <v>478</v>
      </c>
      <c r="B124" s="3">
        <v>424.01</v>
      </c>
    </row>
    <row r="125" spans="1:2" x14ac:dyDescent="0.15">
      <c r="A125" s="3" t="s">
        <v>479</v>
      </c>
      <c r="B125" s="3">
        <v>421.84</v>
      </c>
    </row>
    <row r="126" spans="1:2" x14ac:dyDescent="0.15">
      <c r="A126" s="3" t="s">
        <v>480</v>
      </c>
      <c r="B126" s="3">
        <v>420.16</v>
      </c>
    </row>
    <row r="127" spans="1:2" x14ac:dyDescent="0.15">
      <c r="A127" s="3" t="s">
        <v>481</v>
      </c>
      <c r="B127" s="3">
        <v>411.88</v>
      </c>
    </row>
    <row r="128" spans="1:2" x14ac:dyDescent="0.15">
      <c r="A128" s="3" t="s">
        <v>482</v>
      </c>
      <c r="B128" s="3">
        <v>405.97</v>
      </c>
    </row>
    <row r="129" spans="1:2" x14ac:dyDescent="0.15">
      <c r="A129" s="3" t="s">
        <v>483</v>
      </c>
      <c r="B129" s="3">
        <v>397.94</v>
      </c>
    </row>
    <row r="130" spans="1:2" x14ac:dyDescent="0.15">
      <c r="A130" s="3" t="s">
        <v>484</v>
      </c>
      <c r="B130" s="3">
        <v>393.8</v>
      </c>
    </row>
    <row r="131" spans="1:2" x14ac:dyDescent="0.15">
      <c r="A131" s="3" t="s">
        <v>485</v>
      </c>
      <c r="B131" s="3">
        <v>391.81</v>
      </c>
    </row>
    <row r="132" spans="1:2" x14ac:dyDescent="0.15">
      <c r="A132" s="3" t="s">
        <v>486</v>
      </c>
      <c r="B132" s="3">
        <v>391.23</v>
      </c>
    </row>
    <row r="133" spans="1:2" x14ac:dyDescent="0.15">
      <c r="A133" s="3" t="s">
        <v>487</v>
      </c>
      <c r="B133" s="3">
        <v>387.3</v>
      </c>
    </row>
    <row r="134" spans="1:2" x14ac:dyDescent="0.15">
      <c r="A134" s="3" t="s">
        <v>488</v>
      </c>
      <c r="B134" s="3">
        <v>385.56</v>
      </c>
    </row>
    <row r="135" spans="1:2" x14ac:dyDescent="0.15">
      <c r="A135" s="3" t="s">
        <v>489</v>
      </c>
      <c r="B135" s="3">
        <v>378.56</v>
      </c>
    </row>
    <row r="136" spans="1:2" x14ac:dyDescent="0.15">
      <c r="A136" s="3" t="s">
        <v>490</v>
      </c>
      <c r="B136" s="3">
        <v>375.87</v>
      </c>
    </row>
    <row r="137" spans="1:2" x14ac:dyDescent="0.15">
      <c r="A137" s="3" t="s">
        <v>491</v>
      </c>
      <c r="B137" s="3">
        <v>374.86</v>
      </c>
    </row>
    <row r="138" spans="1:2" x14ac:dyDescent="0.15">
      <c r="A138" s="3" t="s">
        <v>492</v>
      </c>
      <c r="B138" s="3">
        <v>374.85</v>
      </c>
    </row>
    <row r="139" spans="1:2" x14ac:dyDescent="0.15">
      <c r="A139" s="3" t="s">
        <v>493</v>
      </c>
      <c r="B139" s="3">
        <v>372.93</v>
      </c>
    </row>
    <row r="140" spans="1:2" x14ac:dyDescent="0.15">
      <c r="A140" s="3" t="s">
        <v>494</v>
      </c>
      <c r="B140" s="3">
        <v>372.71</v>
      </c>
    </row>
    <row r="141" spans="1:2" x14ac:dyDescent="0.15">
      <c r="A141" s="3" t="s">
        <v>495</v>
      </c>
      <c r="B141" s="3">
        <v>371.67</v>
      </c>
    </row>
    <row r="142" spans="1:2" x14ac:dyDescent="0.15">
      <c r="A142" s="3" t="s">
        <v>496</v>
      </c>
      <c r="B142" s="3">
        <v>370.28</v>
      </c>
    </row>
    <row r="143" spans="1:2" x14ac:dyDescent="0.15">
      <c r="A143" s="3" t="s">
        <v>497</v>
      </c>
      <c r="B143" s="3">
        <v>369.84</v>
      </c>
    </row>
    <row r="144" spans="1:2" x14ac:dyDescent="0.15">
      <c r="A144" s="3" t="s">
        <v>498</v>
      </c>
      <c r="B144" s="3">
        <v>366.51</v>
      </c>
    </row>
    <row r="145" spans="1:2" x14ac:dyDescent="0.15">
      <c r="A145" s="3" t="s">
        <v>499</v>
      </c>
      <c r="B145" s="3">
        <v>364.59</v>
      </c>
    </row>
    <row r="146" spans="1:2" x14ac:dyDescent="0.15">
      <c r="A146" s="3" t="s">
        <v>500</v>
      </c>
      <c r="B146" s="3">
        <v>361.62</v>
      </c>
    </row>
    <row r="147" spans="1:2" x14ac:dyDescent="0.15">
      <c r="A147" s="3" t="s">
        <v>501</v>
      </c>
      <c r="B147" s="3">
        <v>361.58</v>
      </c>
    </row>
    <row r="148" spans="1:2" x14ac:dyDescent="0.15">
      <c r="A148" s="3" t="s">
        <v>502</v>
      </c>
      <c r="B148" s="3">
        <v>359.85</v>
      </c>
    </row>
    <row r="149" spans="1:2" x14ac:dyDescent="0.15">
      <c r="A149" s="3" t="s">
        <v>503</v>
      </c>
      <c r="B149" s="3">
        <v>353.99</v>
      </c>
    </row>
    <row r="150" spans="1:2" x14ac:dyDescent="0.15">
      <c r="A150" s="3" t="s">
        <v>504</v>
      </c>
      <c r="B150" s="3">
        <v>353.13</v>
      </c>
    </row>
    <row r="151" spans="1:2" x14ac:dyDescent="0.15">
      <c r="A151" s="3" t="s">
        <v>505</v>
      </c>
      <c r="B151" s="3">
        <v>351.8</v>
      </c>
    </row>
    <row r="152" spans="1:2" x14ac:dyDescent="0.15">
      <c r="A152" s="3" t="s">
        <v>506</v>
      </c>
      <c r="B152" s="3">
        <v>348.06</v>
      </c>
    </row>
    <row r="153" spans="1:2" x14ac:dyDescent="0.15">
      <c r="A153" s="3" t="s">
        <v>507</v>
      </c>
      <c r="B153" s="3">
        <v>347.32</v>
      </c>
    </row>
    <row r="154" spans="1:2" x14ac:dyDescent="0.15">
      <c r="A154" s="3" t="s">
        <v>508</v>
      </c>
      <c r="B154" s="3">
        <v>346.68</v>
      </c>
    </row>
    <row r="155" spans="1:2" x14ac:dyDescent="0.15">
      <c r="A155" s="3" t="s">
        <v>509</v>
      </c>
      <c r="B155" s="3">
        <v>345.6</v>
      </c>
    </row>
    <row r="156" spans="1:2" x14ac:dyDescent="0.15">
      <c r="A156" s="3" t="s">
        <v>510</v>
      </c>
      <c r="B156" s="3">
        <v>341.62</v>
      </c>
    </row>
    <row r="157" spans="1:2" x14ac:dyDescent="0.15">
      <c r="A157" s="3" t="s">
        <v>511</v>
      </c>
      <c r="B157" s="3">
        <v>338.63</v>
      </c>
    </row>
    <row r="158" spans="1:2" x14ac:dyDescent="0.15">
      <c r="A158" s="3" t="s">
        <v>512</v>
      </c>
      <c r="B158" s="3">
        <v>336.92</v>
      </c>
    </row>
    <row r="159" spans="1:2" x14ac:dyDescent="0.15">
      <c r="A159" s="3" t="s">
        <v>513</v>
      </c>
      <c r="B159" s="3">
        <v>335.14</v>
      </c>
    </row>
    <row r="160" spans="1:2" x14ac:dyDescent="0.15">
      <c r="A160" s="3" t="s">
        <v>514</v>
      </c>
      <c r="B160" s="3">
        <v>334.08</v>
      </c>
    </row>
    <row r="161" spans="1:2" x14ac:dyDescent="0.15">
      <c r="A161" s="3" t="s">
        <v>515</v>
      </c>
      <c r="B161" s="3">
        <v>333.46</v>
      </c>
    </row>
    <row r="162" spans="1:2" x14ac:dyDescent="0.15">
      <c r="A162" s="3" t="s">
        <v>516</v>
      </c>
      <c r="B162" s="3">
        <v>331.81</v>
      </c>
    </row>
    <row r="163" spans="1:2" x14ac:dyDescent="0.15">
      <c r="A163" s="3" t="s">
        <v>517</v>
      </c>
      <c r="B163" s="3">
        <v>329.03</v>
      </c>
    </row>
    <row r="164" spans="1:2" x14ac:dyDescent="0.15">
      <c r="A164" s="3" t="s">
        <v>518</v>
      </c>
      <c r="B164" s="3">
        <v>328.38</v>
      </c>
    </row>
    <row r="165" spans="1:2" x14ac:dyDescent="0.15">
      <c r="A165" s="3" t="s">
        <v>519</v>
      </c>
      <c r="B165" s="3">
        <v>326.25</v>
      </c>
    </row>
    <row r="166" spans="1:2" x14ac:dyDescent="0.15">
      <c r="A166" s="3" t="s">
        <v>520</v>
      </c>
      <c r="B166" s="3">
        <v>325.26</v>
      </c>
    </row>
    <row r="167" spans="1:2" x14ac:dyDescent="0.15">
      <c r="A167" s="3" t="s">
        <v>521</v>
      </c>
      <c r="B167" s="3">
        <v>324.94</v>
      </c>
    </row>
    <row r="168" spans="1:2" x14ac:dyDescent="0.15">
      <c r="A168" s="3" t="s">
        <v>522</v>
      </c>
      <c r="B168" s="3">
        <v>323.58</v>
      </c>
    </row>
    <row r="169" spans="1:2" x14ac:dyDescent="0.15">
      <c r="A169" s="3" t="s">
        <v>523</v>
      </c>
      <c r="B169" s="3">
        <v>323.12</v>
      </c>
    </row>
    <row r="170" spans="1:2" x14ac:dyDescent="0.15">
      <c r="A170" s="3" t="s">
        <v>524</v>
      </c>
      <c r="B170" s="3">
        <v>320.55</v>
      </c>
    </row>
    <row r="171" spans="1:2" x14ac:dyDescent="0.15">
      <c r="A171" s="3" t="s">
        <v>525</v>
      </c>
      <c r="B171" s="3">
        <v>316.39999999999998</v>
      </c>
    </row>
    <row r="172" spans="1:2" x14ac:dyDescent="0.15">
      <c r="A172" s="3" t="s">
        <v>526</v>
      </c>
      <c r="B172" s="3">
        <v>313.92</v>
      </c>
    </row>
    <row r="173" spans="1:2" x14ac:dyDescent="0.15">
      <c r="A173" s="3" t="s">
        <v>527</v>
      </c>
      <c r="B173" s="3">
        <v>312.64999999999998</v>
      </c>
    </row>
    <row r="174" spans="1:2" x14ac:dyDescent="0.15">
      <c r="A174" s="3" t="s">
        <v>528</v>
      </c>
      <c r="B174" s="3">
        <v>312.08999999999997</v>
      </c>
    </row>
    <row r="175" spans="1:2" x14ac:dyDescent="0.15">
      <c r="A175" s="3" t="s">
        <v>529</v>
      </c>
      <c r="B175" s="3">
        <v>311.33999999999997</v>
      </c>
    </row>
    <row r="176" spans="1:2" x14ac:dyDescent="0.15">
      <c r="A176" s="3" t="s">
        <v>530</v>
      </c>
      <c r="B176" s="3">
        <v>311.02999999999997</v>
      </c>
    </row>
    <row r="177" spans="1:2" x14ac:dyDescent="0.15">
      <c r="A177" s="3" t="s">
        <v>531</v>
      </c>
      <c r="B177" s="3">
        <v>309.24</v>
      </c>
    </row>
    <row r="178" spans="1:2" x14ac:dyDescent="0.15">
      <c r="A178" s="3" t="s">
        <v>532</v>
      </c>
      <c r="B178" s="3">
        <v>307.97000000000003</v>
      </c>
    </row>
    <row r="179" spans="1:2" x14ac:dyDescent="0.15">
      <c r="A179" s="3" t="s">
        <v>533</v>
      </c>
      <c r="B179" s="3">
        <v>306.75</v>
      </c>
    </row>
    <row r="180" spans="1:2" x14ac:dyDescent="0.15">
      <c r="A180" s="3" t="s">
        <v>534</v>
      </c>
      <c r="B180" s="3">
        <v>304.45999999999998</v>
      </c>
    </row>
    <row r="181" spans="1:2" x14ac:dyDescent="0.15">
      <c r="A181" s="3" t="s">
        <v>535</v>
      </c>
      <c r="B181" s="3">
        <v>298.76</v>
      </c>
    </row>
    <row r="182" spans="1:2" x14ac:dyDescent="0.15">
      <c r="A182" s="3" t="s">
        <v>536</v>
      </c>
      <c r="B182" s="3">
        <v>295.3</v>
      </c>
    </row>
    <row r="183" spans="1:2" x14ac:dyDescent="0.15">
      <c r="A183" s="3" t="s">
        <v>537</v>
      </c>
      <c r="B183" s="3">
        <v>295.05</v>
      </c>
    </row>
    <row r="184" spans="1:2" x14ac:dyDescent="0.15">
      <c r="A184" s="3" t="s">
        <v>538</v>
      </c>
      <c r="B184" s="3">
        <v>293.57</v>
      </c>
    </row>
    <row r="185" spans="1:2" x14ac:dyDescent="0.15">
      <c r="A185" s="3" t="s">
        <v>539</v>
      </c>
      <c r="B185" s="3">
        <v>290.45</v>
      </c>
    </row>
    <row r="186" spans="1:2" x14ac:dyDescent="0.15">
      <c r="A186" s="3" t="s">
        <v>540</v>
      </c>
      <c r="B186" s="3">
        <v>289.35000000000002</v>
      </c>
    </row>
    <row r="187" spans="1:2" x14ac:dyDescent="0.15">
      <c r="A187" s="3" t="s">
        <v>541</v>
      </c>
      <c r="B187" s="3">
        <v>288.22000000000003</v>
      </c>
    </row>
    <row r="188" spans="1:2" x14ac:dyDescent="0.15">
      <c r="A188" s="3" t="s">
        <v>542</v>
      </c>
      <c r="B188" s="3">
        <v>288.11</v>
      </c>
    </row>
    <row r="189" spans="1:2" x14ac:dyDescent="0.15">
      <c r="A189" s="3" t="s">
        <v>543</v>
      </c>
      <c r="B189" s="3">
        <v>287.37</v>
      </c>
    </row>
    <row r="190" spans="1:2" x14ac:dyDescent="0.15">
      <c r="A190" s="3" t="s">
        <v>544</v>
      </c>
      <c r="B190" s="3">
        <v>286.66000000000003</v>
      </c>
    </row>
    <row r="191" spans="1:2" x14ac:dyDescent="0.15">
      <c r="A191" s="3" t="s">
        <v>545</v>
      </c>
      <c r="B191" s="3">
        <v>285.12</v>
      </c>
    </row>
    <row r="192" spans="1:2" x14ac:dyDescent="0.15">
      <c r="A192" s="3" t="s">
        <v>546</v>
      </c>
      <c r="B192" s="3">
        <v>282.66000000000003</v>
      </c>
    </row>
    <row r="193" spans="1:2" x14ac:dyDescent="0.15">
      <c r="A193" s="3" t="s">
        <v>547</v>
      </c>
      <c r="B193" s="3">
        <v>282.2</v>
      </c>
    </row>
    <row r="194" spans="1:2" x14ac:dyDescent="0.15">
      <c r="A194" s="3" t="s">
        <v>548</v>
      </c>
      <c r="B194" s="3">
        <v>280.58999999999997</v>
      </c>
    </row>
    <row r="195" spans="1:2" x14ac:dyDescent="0.15">
      <c r="A195" s="3" t="s">
        <v>549</v>
      </c>
      <c r="B195" s="3">
        <v>280.48</v>
      </c>
    </row>
    <row r="196" spans="1:2" x14ac:dyDescent="0.15">
      <c r="A196" s="3" t="s">
        <v>550</v>
      </c>
      <c r="B196" s="3">
        <v>280.11</v>
      </c>
    </row>
    <row r="197" spans="1:2" x14ac:dyDescent="0.15">
      <c r="A197" s="3" t="s">
        <v>551</v>
      </c>
      <c r="B197" s="3">
        <v>279.87</v>
      </c>
    </row>
    <row r="198" spans="1:2" x14ac:dyDescent="0.15">
      <c r="A198" s="3" t="s">
        <v>552</v>
      </c>
      <c r="B198" s="3">
        <v>277.85000000000002</v>
      </c>
    </row>
    <row r="199" spans="1:2" x14ac:dyDescent="0.15">
      <c r="A199" s="3" t="s">
        <v>553</v>
      </c>
      <c r="B199" s="3">
        <v>271.77</v>
      </c>
    </row>
    <row r="200" spans="1:2" x14ac:dyDescent="0.15">
      <c r="A200" s="3" t="s">
        <v>554</v>
      </c>
      <c r="B200" s="3">
        <v>269.86</v>
      </c>
    </row>
    <row r="201" spans="1:2" x14ac:dyDescent="0.15">
      <c r="A201" s="3" t="s">
        <v>555</v>
      </c>
      <c r="B201" s="3">
        <v>268.39999999999998</v>
      </c>
    </row>
    <row r="202" spans="1:2" x14ac:dyDescent="0.15">
      <c r="A202" s="3" t="s">
        <v>556</v>
      </c>
      <c r="B202" s="3">
        <v>267.89</v>
      </c>
    </row>
    <row r="203" spans="1:2" x14ac:dyDescent="0.15">
      <c r="A203" s="3" t="s">
        <v>557</v>
      </c>
      <c r="B203" s="3">
        <v>266.98</v>
      </c>
    </row>
    <row r="204" spans="1:2" x14ac:dyDescent="0.15">
      <c r="A204" s="3" t="s">
        <v>558</v>
      </c>
      <c r="B204" s="3">
        <v>265.04000000000002</v>
      </c>
    </row>
    <row r="205" spans="1:2" x14ac:dyDescent="0.15">
      <c r="A205" s="3" t="s">
        <v>559</v>
      </c>
      <c r="B205" s="3">
        <v>264.55</v>
      </c>
    </row>
    <row r="206" spans="1:2" x14ac:dyDescent="0.15">
      <c r="A206" s="3" t="s">
        <v>560</v>
      </c>
      <c r="B206" s="3">
        <v>262.99</v>
      </c>
    </row>
    <row r="207" spans="1:2" x14ac:dyDescent="0.15">
      <c r="A207" s="3" t="s">
        <v>561</v>
      </c>
      <c r="B207" s="3">
        <v>262.35000000000002</v>
      </c>
    </row>
    <row r="208" spans="1:2" x14ac:dyDescent="0.15">
      <c r="A208" s="3" t="s">
        <v>562</v>
      </c>
      <c r="B208" s="3">
        <v>256.77</v>
      </c>
    </row>
    <row r="209" spans="1:2" x14ac:dyDescent="0.15">
      <c r="A209" s="3" t="s">
        <v>563</v>
      </c>
      <c r="B209" s="3">
        <v>255.95</v>
      </c>
    </row>
    <row r="210" spans="1:2" x14ac:dyDescent="0.15">
      <c r="A210" s="3" t="s">
        <v>564</v>
      </c>
      <c r="B210" s="3">
        <v>255.21</v>
      </c>
    </row>
    <row r="211" spans="1:2" x14ac:dyDescent="0.15">
      <c r="A211" s="3" t="s">
        <v>565</v>
      </c>
      <c r="B211" s="3">
        <v>254.93</v>
      </c>
    </row>
    <row r="212" spans="1:2" x14ac:dyDescent="0.15">
      <c r="A212" s="3" t="s">
        <v>566</v>
      </c>
      <c r="B212" s="3">
        <v>254.78</v>
      </c>
    </row>
    <row r="213" spans="1:2" x14ac:dyDescent="0.15">
      <c r="A213" s="3" t="s">
        <v>567</v>
      </c>
      <c r="B213" s="3">
        <v>254.41</v>
      </c>
    </row>
    <row r="214" spans="1:2" x14ac:dyDescent="0.15">
      <c r="A214" s="3" t="s">
        <v>568</v>
      </c>
      <c r="B214" s="3">
        <v>254.3</v>
      </c>
    </row>
    <row r="215" spans="1:2" x14ac:dyDescent="0.15">
      <c r="A215" s="3" t="s">
        <v>569</v>
      </c>
      <c r="B215" s="3">
        <v>253.3</v>
      </c>
    </row>
    <row r="216" spans="1:2" x14ac:dyDescent="0.15">
      <c r="A216" s="3" t="s">
        <v>570</v>
      </c>
      <c r="B216" s="3">
        <v>250.6</v>
      </c>
    </row>
    <row r="217" spans="1:2" x14ac:dyDescent="0.15">
      <c r="A217" s="3" t="s">
        <v>571</v>
      </c>
      <c r="B217" s="3">
        <v>250.34</v>
      </c>
    </row>
    <row r="218" spans="1:2" x14ac:dyDescent="0.15">
      <c r="A218" s="3" t="s">
        <v>572</v>
      </c>
      <c r="B218" s="3">
        <v>248.41</v>
      </c>
    </row>
    <row r="219" spans="1:2" x14ac:dyDescent="0.15">
      <c r="A219" s="3" t="s">
        <v>573</v>
      </c>
      <c r="B219" s="3">
        <v>248.26</v>
      </c>
    </row>
    <row r="220" spans="1:2" x14ac:dyDescent="0.15">
      <c r="A220" s="3" t="s">
        <v>574</v>
      </c>
      <c r="B220" s="3">
        <v>246.26</v>
      </c>
    </row>
    <row r="221" spans="1:2" x14ac:dyDescent="0.15">
      <c r="A221" s="3" t="s">
        <v>575</v>
      </c>
      <c r="B221" s="3">
        <v>244.47</v>
      </c>
    </row>
    <row r="222" spans="1:2" x14ac:dyDescent="0.15">
      <c r="A222" s="3" t="s">
        <v>576</v>
      </c>
      <c r="B222" s="3">
        <v>243</v>
      </c>
    </row>
    <row r="223" spans="1:2" x14ac:dyDescent="0.15">
      <c r="A223" s="97" t="s">
        <v>577</v>
      </c>
      <c r="B223" s="3">
        <v>242.93</v>
      </c>
    </row>
    <row r="224" spans="1:2" x14ac:dyDescent="0.15">
      <c r="A224" s="3" t="s">
        <v>578</v>
      </c>
      <c r="B224" s="3">
        <v>242.85</v>
      </c>
    </row>
    <row r="225" spans="1:2" x14ac:dyDescent="0.15">
      <c r="A225" s="3" t="s">
        <v>579</v>
      </c>
      <c r="B225" s="3">
        <v>242.18</v>
      </c>
    </row>
    <row r="226" spans="1:2" x14ac:dyDescent="0.15">
      <c r="A226" s="3" t="s">
        <v>580</v>
      </c>
      <c r="B226" s="3">
        <v>237.09</v>
      </c>
    </row>
    <row r="227" spans="1:2" x14ac:dyDescent="0.15">
      <c r="A227" s="3" t="s">
        <v>581</v>
      </c>
      <c r="B227" s="3">
        <v>236.01</v>
      </c>
    </row>
    <row r="228" spans="1:2" x14ac:dyDescent="0.15">
      <c r="A228" s="3" t="s">
        <v>582</v>
      </c>
      <c r="B228" s="3">
        <v>234.17</v>
      </c>
    </row>
    <row r="229" spans="1:2" x14ac:dyDescent="0.15">
      <c r="A229" s="3" t="s">
        <v>583</v>
      </c>
      <c r="B229" s="3">
        <v>233.4</v>
      </c>
    </row>
    <row r="230" spans="1:2" x14ac:dyDescent="0.15">
      <c r="A230" s="3" t="s">
        <v>584</v>
      </c>
      <c r="B230" s="3">
        <v>232.52</v>
      </c>
    </row>
    <row r="231" spans="1:2" x14ac:dyDescent="0.15">
      <c r="A231" s="3" t="s">
        <v>585</v>
      </c>
      <c r="B231" s="3">
        <v>230.4</v>
      </c>
    </row>
    <row r="232" spans="1:2" x14ac:dyDescent="0.15">
      <c r="A232" s="3" t="s">
        <v>586</v>
      </c>
      <c r="B232" s="3">
        <v>229.73</v>
      </c>
    </row>
    <row r="233" spans="1:2" x14ac:dyDescent="0.15">
      <c r="A233" s="3" t="s">
        <v>587</v>
      </c>
      <c r="B233" s="3">
        <v>227.92</v>
      </c>
    </row>
    <row r="234" spans="1:2" x14ac:dyDescent="0.15">
      <c r="A234" s="3" t="s">
        <v>588</v>
      </c>
      <c r="B234" s="3">
        <v>227.16</v>
      </c>
    </row>
    <row r="235" spans="1:2" x14ac:dyDescent="0.15">
      <c r="A235" s="3" t="s">
        <v>589</v>
      </c>
      <c r="B235" s="3">
        <v>226.3</v>
      </c>
    </row>
    <row r="236" spans="1:2" x14ac:dyDescent="0.15">
      <c r="A236" s="3" t="s">
        <v>590</v>
      </c>
      <c r="B236" s="3">
        <v>223.39</v>
      </c>
    </row>
    <row r="237" spans="1:2" x14ac:dyDescent="0.15">
      <c r="A237" s="3" t="s">
        <v>591</v>
      </c>
      <c r="B237" s="3">
        <v>221.12</v>
      </c>
    </row>
    <row r="238" spans="1:2" x14ac:dyDescent="0.15">
      <c r="A238" s="3" t="s">
        <v>592</v>
      </c>
      <c r="B238" s="3">
        <v>220.87</v>
      </c>
    </row>
    <row r="239" spans="1:2" x14ac:dyDescent="0.15">
      <c r="A239" s="3" t="s">
        <v>593</v>
      </c>
      <c r="B239" s="3">
        <v>218.7</v>
      </c>
    </row>
    <row r="240" spans="1:2" x14ac:dyDescent="0.15">
      <c r="A240" s="3" t="s">
        <v>594</v>
      </c>
      <c r="B240" s="3">
        <v>216.22</v>
      </c>
    </row>
    <row r="241" spans="1:2" x14ac:dyDescent="0.15">
      <c r="A241" s="3" t="s">
        <v>595</v>
      </c>
      <c r="B241" s="3">
        <v>214.36</v>
      </c>
    </row>
    <row r="242" spans="1:2" x14ac:dyDescent="0.15">
      <c r="A242" s="3" t="s">
        <v>596</v>
      </c>
      <c r="B242" s="3">
        <v>213.81</v>
      </c>
    </row>
    <row r="243" spans="1:2" x14ac:dyDescent="0.15">
      <c r="A243" s="3" t="s">
        <v>597</v>
      </c>
      <c r="B243" s="3">
        <v>212.27</v>
      </c>
    </row>
    <row r="244" spans="1:2" x14ac:dyDescent="0.15">
      <c r="A244" s="3" t="s">
        <v>598</v>
      </c>
      <c r="B244" s="3">
        <v>211.7</v>
      </c>
    </row>
    <row r="245" spans="1:2" x14ac:dyDescent="0.15">
      <c r="A245" s="3" t="s">
        <v>599</v>
      </c>
      <c r="B245" s="3">
        <v>211.4</v>
      </c>
    </row>
    <row r="246" spans="1:2" x14ac:dyDescent="0.15">
      <c r="A246" s="3" t="s">
        <v>600</v>
      </c>
      <c r="B246" s="3">
        <v>209.97</v>
      </c>
    </row>
    <row r="247" spans="1:2" x14ac:dyDescent="0.15">
      <c r="A247" s="3" t="s">
        <v>601</v>
      </c>
      <c r="B247" s="3">
        <v>206.8</v>
      </c>
    </row>
    <row r="248" spans="1:2" x14ac:dyDescent="0.15">
      <c r="A248" s="3" t="s">
        <v>602</v>
      </c>
      <c r="B248" s="3">
        <v>204.62</v>
      </c>
    </row>
    <row r="249" spans="1:2" x14ac:dyDescent="0.15">
      <c r="A249" s="3" t="s">
        <v>603</v>
      </c>
      <c r="B249" s="3">
        <v>203.53</v>
      </c>
    </row>
    <row r="250" spans="1:2" x14ac:dyDescent="0.15">
      <c r="A250" s="3" t="s">
        <v>604</v>
      </c>
      <c r="B250" s="3">
        <v>203.31</v>
      </c>
    </row>
    <row r="251" spans="1:2" x14ac:dyDescent="0.15">
      <c r="A251" s="3" t="s">
        <v>605</v>
      </c>
      <c r="B251" s="3">
        <v>201.44</v>
      </c>
    </row>
    <row r="252" spans="1:2" x14ac:dyDescent="0.15">
      <c r="A252" s="3" t="s">
        <v>606</v>
      </c>
      <c r="B252" s="3">
        <v>199.43</v>
      </c>
    </row>
    <row r="253" spans="1:2" x14ac:dyDescent="0.15">
      <c r="A253" s="3" t="s">
        <v>607</v>
      </c>
      <c r="B253" s="3">
        <v>199.31</v>
      </c>
    </row>
    <row r="254" spans="1:2" x14ac:dyDescent="0.15">
      <c r="A254" s="3" t="s">
        <v>608</v>
      </c>
      <c r="B254" s="3">
        <v>195.41</v>
      </c>
    </row>
    <row r="255" spans="1:2" x14ac:dyDescent="0.15">
      <c r="A255" s="3" t="s">
        <v>609</v>
      </c>
      <c r="B255" s="3">
        <v>194.67</v>
      </c>
    </row>
    <row r="256" spans="1:2" x14ac:dyDescent="0.15">
      <c r="A256" s="3" t="s">
        <v>610</v>
      </c>
      <c r="B256" s="3">
        <v>194.07</v>
      </c>
    </row>
    <row r="257" spans="1:2" x14ac:dyDescent="0.15">
      <c r="A257" s="3" t="s">
        <v>611</v>
      </c>
      <c r="B257" s="3">
        <v>186.22</v>
      </c>
    </row>
    <row r="258" spans="1:2" x14ac:dyDescent="0.15">
      <c r="A258" s="3" t="s">
        <v>612</v>
      </c>
      <c r="B258" s="3">
        <v>185.88</v>
      </c>
    </row>
    <row r="259" spans="1:2" x14ac:dyDescent="0.15">
      <c r="A259" s="3" t="s">
        <v>613</v>
      </c>
      <c r="B259" s="3">
        <v>185.45</v>
      </c>
    </row>
    <row r="260" spans="1:2" x14ac:dyDescent="0.15">
      <c r="A260" s="3" t="s">
        <v>614</v>
      </c>
      <c r="B260" s="3">
        <v>181.93</v>
      </c>
    </row>
    <row r="261" spans="1:2" x14ac:dyDescent="0.15">
      <c r="A261" s="3" t="s">
        <v>615</v>
      </c>
      <c r="B261" s="3">
        <v>181.51</v>
      </c>
    </row>
    <row r="262" spans="1:2" x14ac:dyDescent="0.15">
      <c r="A262" s="3" t="s">
        <v>616</v>
      </c>
      <c r="B262" s="3">
        <v>171.49</v>
      </c>
    </row>
    <row r="263" spans="1:2" x14ac:dyDescent="0.15">
      <c r="A263" s="3" t="s">
        <v>617</v>
      </c>
      <c r="B263" s="3">
        <v>170.95</v>
      </c>
    </row>
    <row r="264" spans="1:2" x14ac:dyDescent="0.15">
      <c r="A264" s="3" t="s">
        <v>618</v>
      </c>
      <c r="B264" s="3">
        <v>170.88</v>
      </c>
    </row>
    <row r="265" spans="1:2" x14ac:dyDescent="0.15">
      <c r="A265" s="3" t="s">
        <v>619</v>
      </c>
      <c r="B265" s="3">
        <v>167.39</v>
      </c>
    </row>
    <row r="266" spans="1:2" x14ac:dyDescent="0.15">
      <c r="A266" s="3" t="s">
        <v>620</v>
      </c>
      <c r="B266" s="3">
        <v>166.99</v>
      </c>
    </row>
    <row r="267" spans="1:2" x14ac:dyDescent="0.15">
      <c r="A267" s="3" t="s">
        <v>621</v>
      </c>
      <c r="B267" s="3">
        <v>161.33000000000001</v>
      </c>
    </row>
    <row r="268" spans="1:2" x14ac:dyDescent="0.15">
      <c r="A268" s="3" t="s">
        <v>622</v>
      </c>
      <c r="B268" s="3">
        <v>158.75</v>
      </c>
    </row>
    <row r="269" spans="1:2" x14ac:dyDescent="0.15">
      <c r="A269" s="3" t="s">
        <v>623</v>
      </c>
      <c r="B269" s="3">
        <v>156.91</v>
      </c>
    </row>
    <row r="270" spans="1:2" x14ac:dyDescent="0.15">
      <c r="A270" s="3" t="s">
        <v>624</v>
      </c>
      <c r="B270" s="3">
        <v>156.02000000000001</v>
      </c>
    </row>
    <row r="271" spans="1:2" x14ac:dyDescent="0.15">
      <c r="A271" s="3" t="s">
        <v>625</v>
      </c>
      <c r="B271" s="3">
        <v>153.93</v>
      </c>
    </row>
    <row r="272" spans="1:2" x14ac:dyDescent="0.15">
      <c r="A272" s="3" t="s">
        <v>626</v>
      </c>
      <c r="B272" s="3">
        <v>150.72999999999999</v>
      </c>
    </row>
    <row r="273" spans="1:2" x14ac:dyDescent="0.15">
      <c r="A273" s="3" t="s">
        <v>627</v>
      </c>
      <c r="B273" s="3">
        <v>147.65</v>
      </c>
    </row>
    <row r="274" spans="1:2" x14ac:dyDescent="0.15">
      <c r="A274" s="3" t="s">
        <v>628</v>
      </c>
      <c r="B274" s="3">
        <v>146.26</v>
      </c>
    </row>
    <row r="275" spans="1:2" x14ac:dyDescent="0.15">
      <c r="A275" s="3" t="s">
        <v>629</v>
      </c>
      <c r="B275" s="3">
        <v>142.86000000000001</v>
      </c>
    </row>
    <row r="276" spans="1:2" x14ac:dyDescent="0.15">
      <c r="A276" s="3" t="s">
        <v>630</v>
      </c>
      <c r="B276" s="3">
        <v>140.30000000000001</v>
      </c>
    </row>
    <row r="277" spans="1:2" x14ac:dyDescent="0.15">
      <c r="A277" s="3" t="s">
        <v>631</v>
      </c>
      <c r="B277" s="3">
        <v>139.68</v>
      </c>
    </row>
    <row r="278" spans="1:2" x14ac:dyDescent="0.15">
      <c r="A278" s="3" t="s">
        <v>632</v>
      </c>
      <c r="B278" s="3">
        <v>139.25</v>
      </c>
    </row>
    <row r="279" spans="1:2" x14ac:dyDescent="0.15">
      <c r="A279" s="3" t="s">
        <v>633</v>
      </c>
      <c r="B279" s="3">
        <v>136.85</v>
      </c>
    </row>
    <row r="280" spans="1:2" x14ac:dyDescent="0.15">
      <c r="A280" s="3" t="s">
        <v>634</v>
      </c>
      <c r="B280" s="3">
        <v>136.6</v>
      </c>
    </row>
    <row r="281" spans="1:2" x14ac:dyDescent="0.15">
      <c r="A281" s="3" t="s">
        <v>635</v>
      </c>
      <c r="B281" s="3">
        <v>135.9</v>
      </c>
    </row>
    <row r="282" spans="1:2" x14ac:dyDescent="0.15">
      <c r="A282" s="3" t="s">
        <v>636</v>
      </c>
      <c r="B282" s="3">
        <v>129.85</v>
      </c>
    </row>
    <row r="283" spans="1:2" x14ac:dyDescent="0.15">
      <c r="A283" s="3" t="s">
        <v>637</v>
      </c>
      <c r="B283" s="3">
        <v>129.66</v>
      </c>
    </row>
    <row r="284" spans="1:2" x14ac:dyDescent="0.15">
      <c r="A284" s="3" t="s">
        <v>638</v>
      </c>
      <c r="B284" s="3">
        <v>127.85</v>
      </c>
    </row>
    <row r="285" spans="1:2" x14ac:dyDescent="0.15">
      <c r="A285" s="3" t="s">
        <v>639</v>
      </c>
      <c r="B285" s="3">
        <v>127.38</v>
      </c>
    </row>
    <row r="286" spans="1:2" x14ac:dyDescent="0.15">
      <c r="A286" s="3" t="s">
        <v>640</v>
      </c>
      <c r="B286" s="3">
        <v>124.5</v>
      </c>
    </row>
    <row r="287" spans="1:2" x14ac:dyDescent="0.15">
      <c r="A287" s="3" t="s">
        <v>641</v>
      </c>
      <c r="B287" s="3">
        <v>122.82</v>
      </c>
    </row>
    <row r="288" spans="1:2" x14ac:dyDescent="0.15">
      <c r="A288" s="3" t="s">
        <v>642</v>
      </c>
      <c r="B288" s="3">
        <v>121.92</v>
      </c>
    </row>
    <row r="289" spans="1:2" x14ac:dyDescent="0.15">
      <c r="A289" s="3" t="s">
        <v>643</v>
      </c>
      <c r="B289" s="3">
        <v>121.41</v>
      </c>
    </row>
    <row r="290" spans="1:2" x14ac:dyDescent="0.15">
      <c r="A290" s="3" t="s">
        <v>644</v>
      </c>
      <c r="B290" s="3">
        <v>121.1</v>
      </c>
    </row>
    <row r="291" spans="1:2" x14ac:dyDescent="0.15">
      <c r="A291" s="3" t="s">
        <v>645</v>
      </c>
      <c r="B291" s="3">
        <v>119.95</v>
      </c>
    </row>
    <row r="292" spans="1:2" x14ac:dyDescent="0.15">
      <c r="A292" s="3" t="s">
        <v>646</v>
      </c>
      <c r="B292" s="3">
        <v>117.66</v>
      </c>
    </row>
    <row r="293" spans="1:2" x14ac:dyDescent="0.15">
      <c r="A293" s="3" t="s">
        <v>647</v>
      </c>
      <c r="B293" s="3">
        <v>114.81</v>
      </c>
    </row>
    <row r="294" spans="1:2" x14ac:dyDescent="0.15">
      <c r="A294" s="3" t="s">
        <v>648</v>
      </c>
      <c r="B294" s="3">
        <v>113.89</v>
      </c>
    </row>
    <row r="295" spans="1:2" x14ac:dyDescent="0.15">
      <c r="A295" s="3" t="s">
        <v>649</v>
      </c>
      <c r="B295" s="3">
        <v>113.4</v>
      </c>
    </row>
    <row r="296" spans="1:2" x14ac:dyDescent="0.15">
      <c r="A296" s="3" t="s">
        <v>650</v>
      </c>
      <c r="B296" s="3">
        <v>112.49</v>
      </c>
    </row>
    <row r="297" spans="1:2" x14ac:dyDescent="0.15">
      <c r="A297" s="3" t="s">
        <v>651</v>
      </c>
      <c r="B297" s="3">
        <v>112.13</v>
      </c>
    </row>
    <row r="298" spans="1:2" x14ac:dyDescent="0.15">
      <c r="A298" s="3" t="s">
        <v>652</v>
      </c>
      <c r="B298" s="3">
        <v>109.59</v>
      </c>
    </row>
    <row r="299" spans="1:2" x14ac:dyDescent="0.15">
      <c r="A299" s="3" t="s">
        <v>653</v>
      </c>
      <c r="B299" s="3">
        <v>109.19</v>
      </c>
    </row>
    <row r="300" spans="1:2" x14ac:dyDescent="0.15">
      <c r="A300" s="3" t="s">
        <v>654</v>
      </c>
      <c r="B300" s="3">
        <v>108.08</v>
      </c>
    </row>
    <row r="301" spans="1:2" x14ac:dyDescent="0.15">
      <c r="A301" s="3" t="s">
        <v>655</v>
      </c>
      <c r="B301" s="3">
        <v>105.87</v>
      </c>
    </row>
    <row r="302" spans="1:2" x14ac:dyDescent="0.15">
      <c r="A302" s="3" t="s">
        <v>656</v>
      </c>
      <c r="B302" s="3">
        <v>104.87</v>
      </c>
    </row>
    <row r="303" spans="1:2" x14ac:dyDescent="0.15">
      <c r="A303" s="3" t="s">
        <v>657</v>
      </c>
      <c r="B303" s="3">
        <v>102.8</v>
      </c>
    </row>
    <row r="304" spans="1:2" x14ac:dyDescent="0.15">
      <c r="A304" s="3" t="s">
        <v>658</v>
      </c>
      <c r="B304" s="3">
        <v>92.04</v>
      </c>
    </row>
    <row r="305" spans="1:2" x14ac:dyDescent="0.15">
      <c r="A305" s="3" t="s">
        <v>659</v>
      </c>
      <c r="B305" s="3">
        <v>89.87</v>
      </c>
    </row>
    <row r="306" spans="1:2" x14ac:dyDescent="0.15">
      <c r="A306" s="3" t="s">
        <v>660</v>
      </c>
      <c r="B306" s="3">
        <v>86.69</v>
      </c>
    </row>
    <row r="307" spans="1:2" x14ac:dyDescent="0.15">
      <c r="A307" s="3" t="s">
        <v>661</v>
      </c>
      <c r="B307" s="3">
        <v>83.44</v>
      </c>
    </row>
    <row r="308" spans="1:2" x14ac:dyDescent="0.15">
      <c r="A308" s="3" t="s">
        <v>662</v>
      </c>
      <c r="B308" s="3">
        <v>72.55</v>
      </c>
    </row>
    <row r="309" spans="1:2" x14ac:dyDescent="0.15">
      <c r="A309" s="3" t="s">
        <v>663</v>
      </c>
      <c r="B309" s="3">
        <v>72.400000000000006</v>
      </c>
    </row>
    <row r="310" spans="1:2" x14ac:dyDescent="0.15">
      <c r="A310" s="3" t="s">
        <v>664</v>
      </c>
      <c r="B310" s="3">
        <v>70.33</v>
      </c>
    </row>
    <row r="311" spans="1:2" x14ac:dyDescent="0.15">
      <c r="A311" s="3" t="s">
        <v>665</v>
      </c>
      <c r="B311" s="3">
        <v>68.91</v>
      </c>
    </row>
    <row r="312" spans="1:2" x14ac:dyDescent="0.15">
      <c r="A312" s="3" t="s">
        <v>666</v>
      </c>
      <c r="B312" s="3">
        <v>68.540000000000006</v>
      </c>
    </row>
    <row r="313" spans="1:2" x14ac:dyDescent="0.15">
      <c r="A313" s="3" t="s">
        <v>667</v>
      </c>
      <c r="B313" s="3">
        <v>67.569999999999993</v>
      </c>
    </row>
    <row r="314" spans="1:2" x14ac:dyDescent="0.15">
      <c r="A314" s="3" t="s">
        <v>668</v>
      </c>
      <c r="B314" s="3">
        <v>65.75</v>
      </c>
    </row>
    <row r="315" spans="1:2" x14ac:dyDescent="0.15">
      <c r="A315" s="3" t="s">
        <v>669</v>
      </c>
      <c r="B315" s="3">
        <v>62.27</v>
      </c>
    </row>
    <row r="316" spans="1:2" x14ac:dyDescent="0.15">
      <c r="A316" s="3" t="s">
        <v>670</v>
      </c>
      <c r="B316" s="3">
        <v>60.33</v>
      </c>
    </row>
    <row r="317" spans="1:2" x14ac:dyDescent="0.15">
      <c r="A317" s="3" t="s">
        <v>671</v>
      </c>
      <c r="B317" s="3">
        <v>57.24</v>
      </c>
    </row>
    <row r="318" spans="1:2" x14ac:dyDescent="0.15">
      <c r="A318" s="3" t="s">
        <v>672</v>
      </c>
      <c r="B318" s="3">
        <v>55.94</v>
      </c>
    </row>
    <row r="319" spans="1:2" x14ac:dyDescent="0.15">
      <c r="A319" s="3" t="s">
        <v>673</v>
      </c>
      <c r="B319" s="3">
        <v>53.4</v>
      </c>
    </row>
    <row r="320" spans="1:2" x14ac:dyDescent="0.15">
      <c r="A320" s="3" t="s">
        <v>674</v>
      </c>
      <c r="B320" s="3">
        <v>53.29</v>
      </c>
    </row>
    <row r="321" spans="1:2" x14ac:dyDescent="0.15">
      <c r="A321" s="3" t="s">
        <v>675</v>
      </c>
      <c r="B321" s="3">
        <v>52.56</v>
      </c>
    </row>
    <row r="322" spans="1:2" x14ac:dyDescent="0.15">
      <c r="A322" s="3" t="s">
        <v>676</v>
      </c>
      <c r="B322" s="3">
        <v>51.16</v>
      </c>
    </row>
    <row r="323" spans="1:2" x14ac:dyDescent="0.15">
      <c r="A323" s="3" t="s">
        <v>677</v>
      </c>
      <c r="B323" s="3">
        <v>48.93</v>
      </c>
    </row>
    <row r="324" spans="1:2" x14ac:dyDescent="0.15">
      <c r="A324" s="3" t="s">
        <v>678</v>
      </c>
      <c r="B324" s="3">
        <v>46.41</v>
      </c>
    </row>
    <row r="325" spans="1:2" x14ac:dyDescent="0.15">
      <c r="A325" s="3" t="s">
        <v>679</v>
      </c>
      <c r="B325" s="3">
        <v>46.24</v>
      </c>
    </row>
    <row r="326" spans="1:2" x14ac:dyDescent="0.15">
      <c r="A326" s="3" t="s">
        <v>680</v>
      </c>
      <c r="B326" s="3">
        <v>44.37</v>
      </c>
    </row>
    <row r="327" spans="1:2" x14ac:dyDescent="0.15">
      <c r="A327" s="3" t="s">
        <v>681</v>
      </c>
      <c r="B327" s="3">
        <v>44.17</v>
      </c>
    </row>
    <row r="328" spans="1:2" x14ac:dyDescent="0.15">
      <c r="A328" s="3" t="s">
        <v>682</v>
      </c>
      <c r="B328" s="3">
        <v>40</v>
      </c>
    </row>
    <row r="329" spans="1:2" x14ac:dyDescent="0.15">
      <c r="A329" s="3" t="s">
        <v>683</v>
      </c>
      <c r="B329" s="3">
        <v>39.1</v>
      </c>
    </row>
    <row r="330" spans="1:2" x14ac:dyDescent="0.15">
      <c r="A330" s="3" t="s">
        <v>684</v>
      </c>
      <c r="B330" s="3">
        <v>37.840000000000003</v>
      </c>
    </row>
    <row r="331" spans="1:2" x14ac:dyDescent="0.15">
      <c r="A331" s="3" t="s">
        <v>685</v>
      </c>
      <c r="B331" s="3">
        <v>32.9</v>
      </c>
    </row>
    <row r="332" spans="1:2" x14ac:dyDescent="0.15">
      <c r="A332" s="3" t="s">
        <v>686</v>
      </c>
      <c r="B332" s="3">
        <v>27.33</v>
      </c>
    </row>
    <row r="333" spans="1:2" x14ac:dyDescent="0.15">
      <c r="A333" s="3" t="s">
        <v>687</v>
      </c>
      <c r="B333" s="3">
        <v>25.67</v>
      </c>
    </row>
    <row r="334" spans="1:2" x14ac:dyDescent="0.15">
      <c r="A334" s="3" t="s">
        <v>688</v>
      </c>
      <c r="B334" s="3">
        <v>23.19</v>
      </c>
    </row>
    <row r="335" spans="1:2" x14ac:dyDescent="0.15">
      <c r="A335" s="3" t="s">
        <v>689</v>
      </c>
      <c r="B335" s="3">
        <v>23.13</v>
      </c>
    </row>
    <row r="336" spans="1:2" x14ac:dyDescent="0.15">
      <c r="A336" s="3" t="s">
        <v>690</v>
      </c>
      <c r="B336" s="3">
        <v>20.12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4A02-7693-4793-9943-ADE52060DA8A}">
  <dimension ref="A1:J41"/>
  <sheetViews>
    <sheetView zoomScale="115" zoomScaleNormal="115" workbookViewId="0">
      <selection activeCell="E8" sqref="E8"/>
    </sheetView>
  </sheetViews>
  <sheetFormatPr defaultRowHeight="13.5" x14ac:dyDescent="0.15"/>
  <cols>
    <col min="1" max="1" width="10.25" customWidth="1"/>
  </cols>
  <sheetData>
    <row r="1" spans="1:10" ht="15" x14ac:dyDescent="0.25">
      <c r="A1" s="98" t="s">
        <v>808</v>
      </c>
      <c r="B1" s="98" t="s">
        <v>809</v>
      </c>
      <c r="D1" s="101" t="s">
        <v>813</v>
      </c>
      <c r="J1" s="98" t="s">
        <v>810</v>
      </c>
    </row>
    <row r="2" spans="1:10" ht="15" x14ac:dyDescent="0.25">
      <c r="A2" s="98">
        <v>2019.4</v>
      </c>
      <c r="B2" s="98"/>
      <c r="D2" s="102">
        <v>4082</v>
      </c>
      <c r="J2" s="102">
        <f>54.6+6+3+48.63+99.19+29.83+93.24+20.28+60.3+25.57+58.48+53.29+22.48+29.01+27.72+4.67+3.49+3.49+3.34+2.63+5.08+7.37+34.37+63.66+5.24+2.33+4.37+2.65+5.11+77.47+5.74+2.1+3.15+39+1.2+0.25+0.15+1.35+9.57+30.17+4.83+23.21+2.28+70.59+2.93+1.43+2.43+1.01+1.9+3.75+0.6+36.5+0.2+0.25+0.1+10.75+9.5+8.25+7.75+8.9+245+3.25+0.8+0.49+0.3+9.75+72.75+22.25+7.8+26.5+69</f>
        <v>1604.6200000000003</v>
      </c>
    </row>
    <row r="3" spans="1:10" ht="15" x14ac:dyDescent="0.25">
      <c r="A3" s="98">
        <v>2019.3</v>
      </c>
      <c r="B3" s="98"/>
      <c r="D3" s="98"/>
      <c r="J3" s="98"/>
    </row>
    <row r="4" spans="1:10" ht="15" x14ac:dyDescent="0.25">
      <c r="A4" s="99" t="s">
        <v>811</v>
      </c>
      <c r="B4" s="98">
        <v>39.299999999999997</v>
      </c>
      <c r="D4" s="98"/>
      <c r="J4" s="98"/>
    </row>
    <row r="5" spans="1:10" ht="15" x14ac:dyDescent="0.25">
      <c r="A5" s="100">
        <v>2019.1</v>
      </c>
      <c r="B5" s="98">
        <v>26.34</v>
      </c>
      <c r="J5" s="98"/>
    </row>
    <row r="6" spans="1:10" ht="15" x14ac:dyDescent="0.25">
      <c r="A6" s="100">
        <v>2018.12</v>
      </c>
      <c r="B6" s="98">
        <v>27.46</v>
      </c>
    </row>
    <row r="7" spans="1:10" ht="15" x14ac:dyDescent="0.25">
      <c r="A7" s="100">
        <v>2018.11</v>
      </c>
      <c r="B7" s="98">
        <v>30.18</v>
      </c>
    </row>
    <row r="8" spans="1:10" ht="15" x14ac:dyDescent="0.25">
      <c r="A8" s="100" t="s">
        <v>812</v>
      </c>
      <c r="B8" s="98">
        <v>21.99</v>
      </c>
    </row>
    <row r="9" spans="1:10" ht="15" x14ac:dyDescent="0.25">
      <c r="A9" s="100">
        <v>2018.09</v>
      </c>
      <c r="B9" s="98">
        <v>19.78</v>
      </c>
    </row>
    <row r="10" spans="1:10" ht="15" x14ac:dyDescent="0.25">
      <c r="A10" s="100">
        <v>2018.08</v>
      </c>
      <c r="B10" s="98">
        <v>12.36</v>
      </c>
    </row>
    <row r="11" spans="1:10" ht="15" x14ac:dyDescent="0.25">
      <c r="A11" s="100">
        <v>2018.07</v>
      </c>
      <c r="B11" s="98">
        <v>6.9</v>
      </c>
    </row>
    <row r="12" spans="1:10" ht="15" x14ac:dyDescent="0.25">
      <c r="A12" s="100">
        <v>2018.06</v>
      </c>
      <c r="B12" s="98">
        <v>3.71</v>
      </c>
    </row>
    <row r="13" spans="1:10" ht="15" x14ac:dyDescent="0.25">
      <c r="A13" s="100">
        <v>2018.05</v>
      </c>
      <c r="B13" s="98"/>
    </row>
    <row r="14" spans="1:10" ht="15" x14ac:dyDescent="0.25">
      <c r="A14" s="100">
        <v>2018.04</v>
      </c>
      <c r="B14" s="98"/>
    </row>
    <row r="15" spans="1:10" ht="15" x14ac:dyDescent="0.25">
      <c r="A15" s="100">
        <v>2018.03</v>
      </c>
      <c r="B15" s="98"/>
    </row>
    <row r="16" spans="1:10" ht="15" x14ac:dyDescent="0.25">
      <c r="A16" s="100">
        <v>2018.02</v>
      </c>
      <c r="B16" s="98"/>
    </row>
    <row r="17" spans="1:2" ht="15" x14ac:dyDescent="0.25">
      <c r="A17" s="100">
        <v>2018.01</v>
      </c>
      <c r="B17" s="98"/>
    </row>
    <row r="18" spans="1:2" ht="15" x14ac:dyDescent="0.25">
      <c r="A18" s="98"/>
      <c r="B18" s="102">
        <f>188.02+57.24</f>
        <v>245.26000000000002</v>
      </c>
    </row>
    <row r="19" spans="1:2" ht="15" x14ac:dyDescent="0.25">
      <c r="A19" s="98"/>
      <c r="B19" s="98"/>
    </row>
    <row r="20" spans="1:2" ht="15" x14ac:dyDescent="0.25">
      <c r="A20" s="98"/>
      <c r="B20" s="98"/>
    </row>
    <row r="21" spans="1:2" ht="15" x14ac:dyDescent="0.25">
      <c r="A21" s="98"/>
      <c r="B21" s="98"/>
    </row>
    <row r="22" spans="1:2" ht="15" x14ac:dyDescent="0.25">
      <c r="A22" s="98"/>
      <c r="B22" s="98"/>
    </row>
    <row r="23" spans="1:2" ht="15" x14ac:dyDescent="0.25">
      <c r="A23" s="98"/>
      <c r="B23" s="98"/>
    </row>
    <row r="24" spans="1:2" ht="15" x14ac:dyDescent="0.25">
      <c r="A24" s="98"/>
      <c r="B24" s="98"/>
    </row>
    <row r="25" spans="1:2" ht="15" x14ac:dyDescent="0.25">
      <c r="A25" s="98"/>
      <c r="B25" s="98"/>
    </row>
    <row r="26" spans="1:2" ht="15" x14ac:dyDescent="0.25">
      <c r="A26" s="98"/>
      <c r="B26" s="98"/>
    </row>
    <row r="27" spans="1:2" ht="15" x14ac:dyDescent="0.25">
      <c r="A27" s="98"/>
      <c r="B27" s="98"/>
    </row>
    <row r="28" spans="1:2" ht="15" x14ac:dyDescent="0.25">
      <c r="A28" s="98"/>
      <c r="B28" s="98"/>
    </row>
    <row r="29" spans="1:2" ht="15" x14ac:dyDescent="0.25">
      <c r="A29" s="98"/>
      <c r="B29" s="98"/>
    </row>
    <row r="30" spans="1:2" ht="15" x14ac:dyDescent="0.25">
      <c r="A30" s="98"/>
      <c r="B30" s="98"/>
    </row>
    <row r="31" spans="1:2" ht="15" x14ac:dyDescent="0.25">
      <c r="A31" s="98"/>
      <c r="B31" s="98"/>
    </row>
    <row r="32" spans="1:2" ht="15" x14ac:dyDescent="0.25">
      <c r="A32" s="98"/>
      <c r="B32" s="98"/>
    </row>
    <row r="33" spans="1:2" ht="15" x14ac:dyDescent="0.25">
      <c r="A33" s="98"/>
      <c r="B33" s="98"/>
    </row>
    <row r="34" spans="1:2" ht="15" x14ac:dyDescent="0.25">
      <c r="A34" s="98"/>
      <c r="B34" s="98"/>
    </row>
    <row r="35" spans="1:2" ht="15" x14ac:dyDescent="0.25">
      <c r="A35" s="98"/>
      <c r="B35" s="98"/>
    </row>
    <row r="36" spans="1:2" ht="15" x14ac:dyDescent="0.25">
      <c r="A36" s="98"/>
      <c r="B36" s="98"/>
    </row>
    <row r="37" spans="1:2" ht="15" x14ac:dyDescent="0.25">
      <c r="A37" s="98"/>
      <c r="B37" s="98"/>
    </row>
    <row r="38" spans="1:2" ht="15" x14ac:dyDescent="0.25">
      <c r="A38" s="98"/>
      <c r="B38" s="98"/>
    </row>
    <row r="39" spans="1:2" ht="15" x14ac:dyDescent="0.25">
      <c r="B39" s="98"/>
    </row>
    <row r="40" spans="1:2" ht="15" x14ac:dyDescent="0.25">
      <c r="B40" s="98"/>
    </row>
    <row r="41" spans="1:2" ht="15" x14ac:dyDescent="0.25">
      <c r="B41" s="98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1 a e d 1 8 8 - f f 1 b - 4 9 f 2 - b c 5 4 - 6 3 c 1 3 e 8 e e 3 7 3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 3 7 . 7 5 1 9 8 1 6 9 0 7 9 8 6 3 7 < / L a t i t u d e > < L o n g i t u d e > 1 1 1 . 2 4 0 3 7 9 4 2 8 4 8 4 0 2 < / L o n g i t u d e > < R o t a t i o n > 0 < / R o t a t i o n > < P i v o t A n g l e > - 1 . 3 8 8 3 0 8 3 4 4 6 1 5 8 7 3 1 < / P i v o t A n g l e > < D i s t a n c e > 0 . 6 1 4 4 0 0 0 0 0 0 0 0 0 0 0 0 6 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d a S U R B V H h e 7 X 0 H c F 1 X e t 5 3 X w f w A D z 0 S o A A S J A U e 5 F E S d S q b X F s x x M n n k y c x C k e J 9 5 M X C c Z 2 x l n d j a J k z j O T N Y T T z x Z J 5 7 Y m W T i T G x P v O s t 0 k Z a i R R 7 E x s A E g D R e 3 m 9 t / z f e e 8 C F 4 / v g S D 4 Q F H r + 1 H Q L e + W c 8 / 9 v / O X 8 5 9 z t W + d v 5 a F C R M m y g J L f m n C h I k y Q D T U d V N D m T B R J m j f u m A S y o S J c k H 7 t k k o E y b K B t O H M m G i j B A N d c P U U C Z M l A n a t y + a h D J h o l w w T T 4 T J s o I 7 T u m h j J h o m w Q Q t 0 0 C W X C R J m g f e e S S S g T J s o F 0 4 c y Y a K M M A l l w k Q Z o X 3 3 0 i e m y W f C R J l g a i g T J s o I 7 b u X T Q 1 l w k S 5 Y G o o E y b K C O 1 d U 0 O Z M F E 2 C K F u m Y Q y Y a J M 0 N 6 9 Y h L K h I l y w f S h T J g o I 0 x C m T B R R m j v X b l t m n w m T J Q J p o Y y Y a K M 0 N 6 7 a m o o E y b K B V N D m T B R R o i G u m N q K B M m y g T t e y a h T J g o G 7 T v X T M J Z c J E u W D 6 U C Z M l B E m o U y Y K C P E 5 L t r m n w m T J Q J 2 v + 7 b h L K h I l y w T T 5 T J g o I 0 x C m T B R R o j J d 8 8 0 + U y Y K B N M D W X C R B m h v X / D 1 F A m T J Q L p o Y y Y a K M E A 0 1 Y G o o E y b K B F N D m T B R R m g f 3 D Q 1 l A k T 5 Y K p o U y Y K C N E Q w 2 a G s q E i T L B 1 F A m T J Q R 2 g e f m B r K h I l y Q f u + S S g T J s o G 0 + Q z Y a K M E A 0 1 Z G o o E y b K B F N D m T B R R m j f v 2 V q K B M m y g X t Q 5 N Q J k y U D U K o + y a h T J g o E 0 w f y o S J M k L 7 8 L a p o c o F T d P U 0 m a 1 w G W 3 q 6 X V Y k G l y 4 H a y g q 4 K 1 x q n w 5 L / n h A f w U p J O M x Z L M Z W C x W p N M p W B G R C 9 t h t d m R i C e R S k Z R 5 d k l x + r n P o p s N p u / I v 8 f R T i a w H I w j U g s o f Y m 0 2 l E 4 w l Z Z t Q 2 j z d R H p i E e k K Q I H X V l W i s d q O m q i J H G s 0 i B C g Q 8 L Q f K 0 t T q K y s g c v d L K J t F Q r I P z k W / H s M K O r l M B 9 I l l Q q B b s Q n F g K x H D 6 V 7 4 N d 6 U D t / 7 D j 8 r v b A j k f h m S M I t k K g 1 / O C o E D M E b j C C d y Z H O x N a g f X T 7 g U k o A 6 h l q p w O E T g X G q o d c F m S c N h s S C e D c L g q k M 3 Y k E j E R G M 4 4 H B W i t R X 5 M 8 s j Y R o H I c i U a m q 1 v d n E Q k H Y b N Z R D s J B Y W 8 8 U Q C 0 W g E V V X V q H K 7 k Z J t m 8 O V P 7 4 Q w o x s S o 6 J Y 2 l p C W 2 d 3 b l 9 8 j c 5 9 g B u u x X u g U v 4 a 9 8 M 4 7 / + 7 T 4 s u D y Y n J z E L 3 w j g V / 5 i a P 4 8 p f 2 q 6 v w f J v D q d Z 1 k J h p I Z 0 / H M G q E C 0 Y i S E s W q 6 Y d r t 0 6 y G O H O h G h d x v T Q n / B c F f W E L x P V u t V u x u a U C z p x I 2 B I Q c I k S a O 3 f A J s i m I g g E g 6 i t a 9 b 3 5 J e y l k 4 g E P D J b 0 0 Y W f C h r 9 k t Q m U T w c s o s h Z i Z X E e D o c D 1 Z 5 6 2 d r 4 K q Y n p 9 C x q 7 P o e R u R + 9 2 3 u o S g a J b O r m 4 5 p 5 h + 2 3 g d k j e d T M D t a Z B f N F X u j G a F p 7 o 2 f 0 Q O y 3 4 v 6 t x V o o U d a t u X B j x W u Z r h c t R k i 9 4 g x h Z W l E n 5 8 1 + / i d r Y B J a c f f i 9 L x / O H / W D D + 2 j O 3 8 x C N X R U I e m W t E 8 F d V i S i V V y 6 o J g b L p G D S r X b Y t B s G l p v C h o q J K H W c R 4 t E A S 8 T D Q s K c P 7 M m / P J 7 K B S E R f b R J 8 n a X P C 4 L L n r y + W y m T R G R h 9 i 7 5 4 + q e 2 t G 3 E z 0 9 O o q 6 8 X k 7 F Q A 2 4 k R S G o X R Y X F 9 H e S T + r G F i o L O L x q J Q 7 I q a g F V W V l c r k o 2 k Y T q S R t F X D G 8 9 g O Z K B 7 N 5 A a H 2 d S / 7 t q r W h x i 5 m s P P R c i X k e h H R Y i u B C O Z W h a x y 3 x 9 0 / M A R i q + 1 Q k y 2 n t Y m 1 L s r N g j D R u S 8 l H X N w W o Q s 0 Z a V 2 q u d R i r R w R R S O O L Z l F n i 2 N h Y Q n J Z B K 9 f b 2 U s P w h W T w c G U X 3 7 i 4 h m e 3 R + 0 t L T s G d n 1 t A Z 3 c p o Q d C / g C q x E 8 r X X 7 g + D 9 9 H 4 F I E j / 2 Y j u + 9 t N H 1 b 5 4 N I r x 8 U l U u F x o a m o U w t j k S T V p B K x I S V n 9 X h + a 2 1 r l y P X r J s W 8 5 N Z U I I 3 6 C g s q H R Z E k x l U C V G s y j f U c H 4 q B u H a h v L w t 2 w 6 J W u y z 2 r L + 5 E a H F Y N T p u G W p c V 9 S 4 N L k 0 a m n Q Y N t F w 8 W Q a U T l l f H 5 R y J b a U L s / C B B C D X + m n 4 m R s v 6 O Z t R W V c A p w k P Q 1 l e C k E 2 o l t d i E Y 2 i t I M I s w i V J r 9 Z R Q D W y b K R N D e u X c O J U y f z 2 z l Q 6 E L S a l c 6 N N h F Y H j 5 g M + P W C y G e t E k N o f c Q 8 j k 9 X q F l B R h o K F B z L i 8 A C q N J U v e n 2 X x + 3 x o E I F f Q 0 H r / e D B C L p 2 7 4 b L k X u m Q v i E G L z i j / / m O X z z 1 9 9 A N B 4 T g b U q j e Y Q M l n E / y o E y z A 7 O y / a K Q 6 3 1 F d V V R U q q 4 S 0 i g i l 8 O h v m W z u + X P I r V C T h R J Z D H t T a k n o 5 O N S / 3 M J S V u r r O g Q x Z v l P q S E Z A H R Y h p G 5 l b U 8 Z 9 l a G c / Y 4 S y S 0 u 7 q 9 G D 9 g b P 2 g s j 0 q k E f v o / X c Z H N x / i d / / R 6 / j h l 0 V r K K L o j 1 e 4 J L K K K P x z 2 T U x U c T s E b N u a m o W n o 5 e N F R Z V G u 7 A Q W C r 4 P C m h X t N j L y E G 2 i A U i 0 n N k n r b j 8 7 h Y f p F J M q 6 1 g e H g U T Y 0 N 6 r x Y L C 6 m J 4 U / Z / r Z R e v J R d U 6 E W O Z R d k m 5 B l s w q E a p w W x Z F b p X x Y 9 I M I t M g x v J I V a h I T Q K V W O K i m P Z i B d R j Q n t b N N t L N x v / F e G 6 H h x / 7 t e U W s / / a L r y h t N h t K Y z W a a 3 Q Y k W 8 S 4 l T L / i u z i b X r 6 M R i o 3 S 6 z a n K u R g D W g 1 x l p j 4 q J P z Q S w H w 6 p x + i z h u S c U N d C e j i Y 0 V F e p l 6 0 j F F h W r X C l u 0 6 2 + L L 4 G F k s + S P i K + l + h / 5 o u W W Q G k a I o 1 p X + c u 9 4 i w C f j 9 c T h f s Y i o q k p Y g j c I m v 0 1 N T i E c i W D / / n 3 5 P X l s d r 0 S o H D f G x j E 4 U M H c 2 U q B 9 R l 8 k / N B i B f L h + 1 q h B q d c W L R i G y U + r B J 9 q 3 r s 4 j l p x N G q s 0 X C 4 n r P n Q + + z M r N S a B V / 5 0 1 E 8 m F r F V 7 7 8 x f x V c z C W t 9 i 6 c c l 3 Y b d a 0 F d v R 6 O Y i N R 0 b A g S w q M l 4 e F S J A u 3 U 3 w 5 8 X s X x q f 5 u p 5 r a G f v P n + E a v H U o L u 5 X k w 4 q e B 0 A h a r X V 5 q U l 7 u x l B u r n b 1 4 h e u 5 7 A Q T K G l W i f i + n 5 i V h z / 9 v Z 2 v l m 5 T z o f f M h j i y R I i z 9 E T E 3 P i H B Y 0 N X V q b a f B N G o + C e J h G g i l x J y m w g x i e k Q A V 5 c X F L a p E H M y n L C H w h g Y m J K C P s C F p e W p L G y K X + Q E c d 6 M V V p F s a k X P T 3 S C a G 7 O O i L R 1 6 o 8 M 6 E + n f + / P v w u N 2 4 t / 8 z M u q g T M S S I d x X 7 F 1 L o 3 r 1 F 7 H W h y K W A 6 5 Z l r 8 3 O V o G k s x D X H Y h P C i x X w r i P q 8 6 p z n C c 8 F o a h 5 9 o k W q h c n v D S M Z D G u F 1 s S u X V 5 F 4 i I N z 3 r j a D O I a T J p B E M h x B L J F E h P h f 9 n E r x J Y h 7 d w e U Q D n Z G s u L 9 P s D e O G F / R u E Q E c w G F T m 3 b F j R 4 r + b o S u C T b D w s I i 7 O K H U U v s 2 U N z d S P G x y e k n J V o b G g o 6 h 9 t B S w n y 5 x I J q Q h a Y O n d m N 4 / H G Y n Z 1 D S 0 u L C n D o + M a V K f z n 7 z 7 A t 7 / y T n 4 P c H Y i j n g 6 v 5 F H Y R 0 Z t / X 1 Y s t W a Q z 3 1 e X C 9 W J g w J l 3 3 q 4 v U 2 t Z p P E R + d G S 8 M 9 O y b v + 9 M 1 D 7 d z d k c e / 7 R 1 A Q 4 0 b e 9 o a l U 9 U H C y W X r S N 6 / 5 Y B i n x G f x i F / T W 2 R A V n 6 E i Z 4 3 k k B f g 1 U g G 4 6 t R Z I I r a K y r Q c K / g s V I G k f 3 7 k I 4 4 F P E q a s T k 7 G I w N P k u v n J b e z f 1 y / + S 8 7 3 o R l E o b K J 5 q y p q U G 1 t N r 0 P U i 8 2 t o a F R 0 M i t 0 f F s J S 2 7 n l 9 z o P f T 2 o l l 7 X A H r W g o 5 b t + / i 6 J F D i n h G Q S s F H h c K h Z D k N a V h S E l Z q d 2 o Z Z j t E A 5 L G U I R e O p q x R c z B D 4 M 4 L O w P C w X y 2 S T 9 1 B r I F i p c s T j C S H / g m j i X I S S 5 1 O j K h j O Y Z V + M p 8 U k y 3 H r G L X 2 7 B P 1 o 1 H 6 L / p y 4 4 a G / b W O 3 B v O S l L O + S V q 2 i h W x z H y Z C Y 7 U n 2 K 4 p 2 k 6 q N r S 4 g H g y p 8 5 4 1 d p R Q + o V Z J W z x G 2 v d 6 G 2 t l / V S J C J 4 l v G P W F / G x d m n 4 D J c a 3 e 5 E B Z S 0 Q k P x r P i k G s I y n a H 2 y r C l T t j a k r s b k F W z B M S o 7 6 + r u j L L Q m 5 N Y X 0 a f F w b B y 1 Q k J q R A r y 6 q p X m V 1 d u z r x Y H g E u 7 u 7 h a T V + a P L A 6 / X J 6 b o N J q b m 1 X 9 s x E g c T Z 2 C + S w K n 5 U j v y l 6 4 Y i / 6 / + 5 D 7 + 4 K N J 9 D U 5 8 B / / e p s 8 x y r 6 + / s x L y Q 7 d P B A / s g 8 8 t e a 9 K c x J E Q w o v A + m 2 3 v 9 t h U 5 L B T S N V Q y b J r y g T k s r F C G l R p X K m 9 K s U X + 2 R J 9 s u z M m w P O T S y M I 1 0 I q 6 u 8 y y g n b u 3 M 4 T 6 + O 4 c v v 7 N u 7 j y O z + F h t p K F V y I h l d R U V X o C / D 2 + h / B q F t G 2 d H 6 P p + 8 N J q F b t E C x I r 4 F T Q 7 P N Q u A o a i 6 S j T H 7 K J G c d I V j T K j s u Q 6 o t Z a 0 E 3 w V b M s u 1 i Y n I K z V I O l z Q A p U C N y D S j o c H 7 O H H i W H 7 v 0 8 M o m H x G m q o r K 6 t K K 5 F E F M q + 3 t 2 q j r h v K + j 9 2 f + L f / i l f v z N U z X I O K u Q c l S j z i W N n P y j 4 F f Y 5 V 1 L I 9 c j R N D B Y N 3 V 2 Y S K O h Z D M S I b 9 3 X L t d j R b B O T 7 8 U O 3 Z f W k J K G k s e l M h r C q S x q H f L + 5 V 4 3 l 5 J S G k 2 Z x 1 Y h G j W X N R u D b 2 Y m f + 7 O o O y E Y r J o e 3 0 t d j X m N E E 6 G Y L V X u g b Z Z E R 5 y Y t L z g m T 8 / I T l T 8 n M / / + n c Q i a X w y z / S h 5 / / s c N S u i w m p W W v l p a 1 T j S L E T E h D M 0 d E o t h 4 I g 4 8 Z U V F c o E 2 4 q P s R M E M l 6 T 5 e E L v / 9 g G M f F z w q K I P m i G X Z B K T B U X y W C V + 3 Q s L i 0 g n j Y z 2 p B S 2 s z q q t r l K B Q C B f C a b g d D N / n Q u I 7 A Y b 4 S T S G q K n F q c k 2 A x + T s s 7 l w J L 4 Y / a w M i F p B u r a j + 8 + T r N c z P O k P A c 1 h j w u q v P P c H l G y C V q 5 e b w M o 7 s k U Y v 7 x v p K C S Y c V t f b 6 m y o r / B n u s i k P P t a + 9 d U 6 a m p 8 K K q 3 O 5 f j + e Q 7 n g H 8 m V 8 C 0 g I a Z 5 u S G E G i 2 L Z F U 6 7 T j e m 8 s 7 y 6 R z w w w c L p o w f H j 9 F l l E U m L v S + X m q m R 9 P 0 G S / c S / + C b + 8 N d + F A 8 n Z n C o t 1 W F b R V K E e A x x C g X c b Z 6 n f G J S e V b G U 3 L 2 w t x J O Z G U F N J X 8 U m j n 0 z f H 4 / p q d m c f L k s S 1 p U O K D 8 R i 6 x O y Z E h P q c K t N z J 1 H T b d S i E j r P e V P o a v W h r u L C a l r D S 9 3 b N R I N 2 7 e U u Q 3 C q 8 O f R + r Q X i i B L Z J z C 9 p P 9 W 7 p B k 7 M z O H W D w m z 1 8 t z + 9 R / W e F 4 H U Y J B o a m U C t m O h v / + u r s F X V o a v F j V / 7 y e N F 7 0 0 U 7 t e 3 a 4 W g x 9 u d y u y / I 1 q J x K S W p I F T Y b e o 5 6 a V G M 3 k y M T z d G L p m i s 4 / V B d q x z Q P n 4 K Q j W L T 9 T V X C 8 t T 1 p a U / F p H L l o W Q 6 8 b E 4 D s c b F I s j v M y 6 J / H p e Y B P x u H K q P W L P 8 y U N 3 R / B 4 U M H 1 i t 0 h w l U 6 n w m n a 6 I 6 U k h + f u / P 4 r p 1 S j + 3 p l W / O z n u 5 Q p F w q F s b C 4 i L 1 7 9 k h Z o V p f m i g M m h B j 4 x P o 2 c 3 s 7 8 e D o X L + t b a 2 q E a G 4 X h q g M Z G q W s 7 S S B C w v w 7 q d i 5 Y B o d 1 Z t n d d 8 T Q Q u J b / n y m q m U A z X H m D e l f M 9 W 8 T s J J v 0 G / A F 0 d n a o b Y J V c n u R U V E x D + V 5 l D W u Q 9 Y 3 h h N y Y D 0 O D A 6 i u 6 t L 9 X F l R P v R e q A P y U D G 7 T s D 8 n z N m A 8 D F 0 Y j + N K L X R h j 1 m 0 B C o m k w 7 h f 3 V / + o x a s F B L 5 R C u q / f l j u P S I A D K w M S i + H L e N 5 K J V 5 a m w I C b H J o O r i I r v u V 1 o H w 9 s j V A 8 i P 0 O T O 8 5 0 N k i r a 3 4 A 6 x p j f 0 w u a g V N x P Z d D 6 0 y T P 0 S 5 d a C u S k p P g O S 4 v L K m 3 G U + f J / 5 D D P f E p n C J E e / p 2 5 / c 8 i u 2 S a K v n 8 b h L l 6 / i l d M v q e 2 D P / d n y k Q d / f q P K 2 E J J H I v L i q t Y V h a x / o K D Q 2 i P f R 3 H g 5 H M D w y I q Q I 4 N j R Q 6 q x I C h Y y 8 s r a s m I I M m 6 v L K i + q T Y 7 7 R Z k I L 3 H R g Y V F V Z 6 6 n F w o o f T R 4 3 J i e n 8 d q Z V 3 F r c E R M R X a M W 4 u G 4 Y 1 g n 9 O M P w F L d B V V l a J d G + o w I u X d 3 b 0 b d + U e N W 0 9 i K + I x X D w g C I F B V E X 1 m K 4 f e c u u n b t w p 0 7 9 3 D m z C t K a I 3 Q 8 y U Z N K F 2 Z h Y J G U H i z 4 Z y Z C i G Y v c s 3 G f c 1 t c L l 1 W i 1 e y y H h R r k L 7 Z n N y T Q Z s X G u 0 Y 8 o r n J S 0 G + 7 o C 0 x P S E D x K 8 s 2 w J U L 9 9 h / f w p n D v e L X H J H K 4 R 4 N f u + S G q J A O 9 m 5 p n 3 0 P 4 I 9 8 R k s z i + I D + T G 1 M Q U k q k k D h 0 5 h H h U n E O v P z / O p w p N z U 3 5 c / L I C / q N T 2 6 J A M o 9 D Z W 0 0 + Q x Y n p m V o W j q Q 2 Y b G r E N 2 4 v 4 1 R P n b L j a f Y Y w X s V v m g d 1 6 5 d F 5 9 F C N P Y I E L X o Z 6 / n N C f U 7 8 / Q / 8 v H N i v s h 9 I 1 K G h + 3 C I t P C + D N p w m E d v T 7 d o P v v a O b y E s f i M S E 5 M 0 p S t V t e h y T o 7 N 4 f O j g 5 F j M J n v S O E 6 u v r V f W m o / C Y p M j p a i y t Q u t O E W D K U e 7 G / F U / V u q R + 0 p E h Y v V c e E + f d u 4 f 5 e Q q K v a B o c t p 6 W y Y v 7 m Z G z 9 G I b l 5 0 V l r S Q A R 2 g B 3 o C o 0 i 1 A C P V Q T i 2 O K p c T R 7 p b D S 0 M H 5 p O n g M p I Q s j k 9 y X S a e k 1 W E o e F W Z b D R V V F + L o W V a X l i Q l j C J 9 o 4 2 9 d I L W y 1 V m Q W 4 c u U a X n r p l F r f D i G 2 c 4 4 R N N P Y i j K K e O L U K W n J 0 i p Y s K v G u s G J 1 l t t + k 8 t z c 2 q h W a n a U 1 t t c p G O P 3 y i 4 + 8 6 L t 3 B 3 D o 0 A v 5 r Z 0 D y 5 Z L Y x r C L j H j V M J u G c H r 8 + + T W 3 f U f d h h T O 3 6 6 L C T d R T W h Q 6 a o B + J n 8 j k Z m a 8 W + U 4 d o M Q p c 7 R U e x 3 4 7 7 C d Q 6 x a a i 0 Y D q Y x c l W u 5 i z V p U P y T S o l Z h Y G a L F j A 2 5 W O / y n O L 7 T T K 5 O D e V Q D E 8 Q i j e b G 9 b I x p r q h 4 p Z D j I b G A N D o c N W Y 1 D E 9 i Z Z s 2 T Q 7 + M 4 X J G g S 4 m 3 J s I / O 2 7 Q z h 8 s C A n b h M 8 L X k K w b E 7 n y w k V f g 3 E f a j y x W H S 4 1 A 1 V S f E k l y 7 d o N d H d 3 s U p U L i B z 3 w o x M j K K + Y V F 8 U n a V V 8 T M T T 0 Q J l 2 Z 1 5 7 R W 0 / K z A 3 0 C X a i d q j 3 G D D 0 S C m I k 3 X 7 U C X t Z i o r k P / 5 P t K t v 7 k n 5 1 B Q 5 U d d 8 V / K 0 S h b B p R 7 D f j P q 6 T r H b R C H E x 0 w m n a K t d t V Z 0 1 9 J 9 y R 2 b y G g I C c v r n T Z 4 R Q 7 q G K Y U U N a Y u D s 8 u / y I 3 G n n 8 4 T i R C L 7 O p p R w W E I R c G W Q j + Z S + O 6 Y V k o 2 M U E v W A f H 4 o O p V 6 4 y a l p 1 e H 5 O G y X R J F o V G V t s 6 V h P c / F n W i S 1 q r K k f M N 2 F n M E D V N J A Y a 6 u v q V E i Z J G A 4 n D 4 P O 0 E Z J i 7 2 8 g o x + n A c 0 9 P T q u X O Z T W I r 7 S 0 j F d e e W l L 5 2 8 H u q N u B D X I x + c v 4 t T J E y o 8 v h N I J l N 4 8 G A Y B w s 7 e Z 8 A x / / O b w N N B / A b f + s o 7 J 6 N 3 S X F U K o O i + 0 v 3 K d v G 5 c n 2 x x q L J d s q d + 4 p P Z k W D 4 p M m e T Y / h L g P v E j b k / s 7 g 2 A Y 4 2 s b S a 7 W o s V W g K b O E f U b A s F O z H b R t A 9 X 5 L N M F x U b v E b X F k j x w + q N Y L U Q 4 t N D 0 9 i 8 p a D + q r K 3 H 3 3 q D q 1 C w W 3 i V I I p o y i U R c h c G Z c V D n K Z 7 / 9 q R l Y 3 Z E / 9 4 9 + a 2 d B U 2 y g c E h 9 R p e O L B v r a / I i G I E 3 C 5 4 v 3 P n L u C N N 8 7 k 9 z w 5 Q q I R L k z F c b T Z g V t F N F Q p F C O R j l J k 0 q F v c 6 D k g Q Y 7 X N L I 1 + U z M / h 3 f z W l V v f V O X F r K Y k j T X b R X E B 9 X g d N L n t h / d p v / e Z X c 5 s 6 K B j 8 o 0 b S / / R 9 h L 4 U G I W o U K A 2 E T C j 8 P H q U 8 E 0 O q u t e O 9 7 7 0 v r m e u L Y P i W 5 k k 5 S M R r j I 1 P C X n T q K v 3 o J o R S s G D 4 W F l h j F M P z U 1 o 8 L f H 3 5 0 T k j W o 3 5 n x X I Y e q P 4 H Y z G M f t 7 u y a N E R Q 4 k p k B j 1 y E a + f A e 1 2 5 e l 1 p U 4 b t H / F d t 4 h i g s p 6 X Z J 6 m Z i c U I E O d r S v i B Z X d e V w q K A E 8 x R J 4 C d 9 T o 5 D Y 5 / Z t d k E a l y 5 z A u i W D l K Y b N j C 3 8 r 3 F 6 O p N X 4 r s W w + I V q t E I W j W L F 8 K g r s z G x q j I q L 3 Q u m M J i V N b F 7 + p v E D d J K i U v s V w U / h G F S 4 F R y A s F v n A 7 j 1 L E u H T 5 u v L J q q v d 6 J a X z p G q v a I 1 a J M z + 1 o X 7 u 2 C 9 5 2 e m V P 2 P T M p j O B v x o p k t g A z G 0 6 e O I 7 + X / o g v 1 e I 9 9 t v 5 9 e e D j Q Z R 0 f H 8 e K p 4 9 s W 7 O 2 A M y D d l 3 p l 8 i u H a 5 Q D b P B u 3 r y 1 R l T W 4 / z 8 g g p I F Y I m Y K + 8 x 6 1 2 Y B P M E m H 0 N C k W z A d j x X P x N i N M I U o d W 7 i / 1 H a b k I p u S R 8 z 3 2 X X R x M s U 8 5 F 0 P / 4 T o V Q K l 4 p P + o C X 7 i e h 5 E Q h e Q o Q R Y j i e Q + S M S j 0 p K t B z v O X 7 g I S 9 c J H K 5 L 4 9 r 1 T 8 Q c 2 a u y o 3 n e u Y 8 v i O C d V K 1 4 o e B v F b d u 3 0 F P T w 9 q 8 s N C + M J J X P p A 7 C h l J J K d t d R E 7 K 9 h B I y 5 f 8 T e f / x N Z O S 4 / / J z p / H 2 4 T a 1 7 2 l w 9 d o N 1 R / V 1 d W B 9 r Y 2 F X U 7 c f z o t p 5 r O 5 i c n B J t s i z 3 P F a 2 e 7 I B o k n 8 + p l X 8 3 s e F U g d N D k Z u G F j y f o f H L o v 9 d A q d d 6 Q P 2 I d n L v i 5 n x c L S N 5 z f Q 4 P M k z l T q 2 c L 9 x W 1 + n l v K K N m p x 2 z A v G k z f z 6 X 6 y 2 b 1 E n O h F 9 7 w E E a y F B K n c D s P I 5 F 8 q z O Y n h z D 2 N g I W t s 6 E Y 7 Z s G d P v w p B h i t b 0 V / P K b a y K l T Z L I U l u H 3 2 4 4 v o 6 G h H t T j P T C 5 9 6 c W N c z y U A g M J A 4 P 3 l S n n 8 d S o a 9 E E C Y Z C s q 9 L b W 9 V O 8 T F w d b n q S g X G B i 4 f u M T 0 c p 2 F e z Q h 0 E 8 C 1 y 8 d F m N A H 5 a s 3 V i Y l I N k 1 9 e X l W N 1 W Y d x 0 a h 1 M F 3 I P + p h o w W A Q N Q P n 8 A b n n X 1 d X V K o m W Q + m 3 i 2 L 3 L I Z S x x X u N 2 5 z v a 7 C g r 0 i t w x c 3 V 5 I Y Z k 5 m v l j h F B M / 9 U J k F / y a X U Y 1 4 n C 7 T x Y S Z z X g R N A E r F I A B c / / h b 6 9 x 2 E p 7 4 N i 3 M j I t R x d O 3 u h 7 u 6 H i n k n M 2 X 2 h 2 4 O B 3 H 6 Q 6 n F E q d i k / m E 6 g U O d 7 b 6 F D D r 6 9 e u 7 6 W p b A Z a M + z J T 5 p y N b m w D x G D Y 2 t 6 K c N + o q v v P K y y v k r h p z A 5 Y j P j A j 2 h 5 R 6 + U + K a C y G W 6 J V G P b f L t h Z z J y / 7 a D Y c + R E i r n q 4 i t F o z g / H k b W + f S + K r H V e i t 1 X O F + b r M z X y X + x n N c 0 I / h 0 v r V r / 7 z r / J h F I x k M a 4 T h m 1 m Q P i 9 s 3 g 4 f A e T 4 8 N 4 M H g T d 2 9 9 L C 8 + o + Z 6 m J 8 d x b 0 7 N 3 H 6 z B f Q 0 N S D 8 c V l X L 1 6 G Z H A I s b H R t H W 3 o b x S C W O t z p U p v l y N K s c v 7 A o y 8 H l l E q 6 Z O V y S i s K F Q f 1 d c g 5 p R 5 a h 8 8 f V M 6 x J z / M g 7 g t Z t + B / f s Q C o d U / 8 / 0 z A x m 5 I + z H p U j w P C k 8 P v 9 S o t O j E + p P i y m / Q x K u R Y X F l U G w m / 8 y R D + z R 8 P 4 D e / M Y a e J i f 2 t O Z M V K Y + b a U r 4 X H w r n r V P I E M + P D 5 t + P L M U 3 n / I V L T 9 2 f t S 6 I Y g 2 I e c f s i W F f V g 2 5 p 6 m X D S 5 D 4 + y 8 Z c D j Z E d H q e O M + 9 m n z x Q z y m 4 h R E O J r a W T R S 0 K j t p A p C w e D I k v k E z i 8 P 4 j u L P C 3 m X g Y L U P y U Q U y w u z a G z t h K e u X U w C I Y U c v x B K Q Y u v w o 4 Y h u 7 d x o G D R / E g 1 o w T b U 4 1 S w 8 x s J x U S Z 6 v d z l V N I c p / i y 0 D n a O T k x O 4 5 2 3 3 8 j v 2 Q j e h / j o 3 C X R T k e U 6 a C D v x k r g 3 Y / Q / O v v X o 6 v + f Z g y Z f p f i G D J a w c f r i F 9 5 R 0 T i G 0 r 9 + K Y 5 v 3 V x S x 3 3 t 7 x 7 C j x z P p f l w D s A a M Y f Y e c w Q / t O A / i k 1 / p M E C Y y g / 7 e v f 8 + 2 z y + E T 0 R w 0 p 9 S u Z C H m x 3 4 e G p n B w Q + D b m 4 j 8 n B 9 d L o L 4 X X f S i C 6 1 o 2 I + r B Q B o F w z Y F M i w t x f T U G K Y T V a h p 7 h V V p 4 m J Z o d X T q 1 1 A h W W F J b m Z 9 D e 1 a u O N 2 I i k E a D X c h 0 6 7 y a A 6 5 z z w k s x 2 3 o N Q w + 0 3 F z L o n j b R s 7 l t k K f H j t H p o q N N V Z y H E 0 p z s c C A R D q k + J c z F w U p H e n q 6 S J p S O O 3 f v K S G g x n p W 4 K j c W S E O s y u o g R g + 5 i y y x f q C d P z q H 1 z F n r Y a / I M v r Z e T O Y D s L z t 4 8 O m i d A E p D 4 d Z H D j w 5 H V A b c o g B D u F D z 1 l O Q r B Q Q n T 0 q j e N 4 z s 3 a r g P w 2 2 c o 9 S x 3 A / U 9 A 4 r o 2 K J S Z m o J Z N R 4 z s y S 8 y i I o P N P 5 w E P 6 0 A x X N + 3 G 0 r V K N L b k 5 l 8 C x + h R i o Q C q a m p V X D 7 g 4 0 h c N 6 o K 5 s S m t r G m I 7 h x 9 T 3 x r V w 4 c u J N J O B c G 2 R m h D + e Q U T U K M O T z J d j 0 u S J N o f S V M y R e / h w D C l 3 G 9 x p v 3 L m 9 / X 3 5 c / c G h h h o 3 A z s r R d s L H g k H p G C B k x e + f t N / O / 5 M D f G f Z n e d k P w 3 p k X 8 y x o 4 d V 5 v V R W W 5 1 V K w R H M p B 7 c W o o D H h t B R Y D m Y s M N U o N 1 O R X c y z P h V A W F 5 Z V T 7 U i 6 d O q H k w e C y 1 o w r 5 P k a 4 + O z M b / z c 6 6 / l 9 5 Q X 5 6 Y S a l K d K N l l w P N G L C 6 6 a 2 0 Y 9 3 G k B f D W b h c c N k 0 N G 8 k R K k 8 k m m 2 D I / f h F i W x Z G 2 H P 1 u t f B v a t g e b b A h 5 l 1 F d W w u b G p O T e 3 G l M L q a R F t l C n P j A w h F Q t i 7 / w R i W p X y i 4 q B I z v Z m U c z k K M v S S T j 9 T l o j F s c n K i b i l s F 0 4 V u i J n F i V N o 6 m z 3 B Y 2 K 7 0 H N S I e c k c O h + w 9 U 9 n V b a 6 s a f j 8 m W o h D L h h 6 p 5 C y R S + V h b F V 8 B 5 8 c H 4 v q q a m C q 1 y L y O Y v O v 1 + d R 4 I 4 v V o q Y 1 4 z H 0 u f r 6 e k R z 5 4 a 9 c K o y E p x V y u 6 C C x c v i Z b a L x q b 2 f I W a W y C q o O b m e m l M D M 7 K 3 U Z z c 3 T v g P w y z u + t A V z b 6 c J 9 i T k I j j n B c e 9 D S w l h V C p c D Y a 8 W F 6 Y h h z t k 7 s b m l C n W g Q t y N 3 Q i I e Q y Q U h K e h S c 1 S q g T + M f d j M m N / b R K j w 7 f F z G m B p 3 E 3 Z k S d 7 6 r Z m s 2 9 G V G 3 C w 5 W P H v u P H b v 7 l b O f e H M Q 4 V g G R j i 5 h A O C i O z x 1 u k b g q d e F 5 3 Z H R M z M j + / J 7 y g U P T m W n A o S O c z o w R S 4 b Z j V q O f W v M 7 N a H r T M R l 3 m D i U R S Z X 5 Q q z 0 O w + K j h k N h N c m l c W B h I b 7 9 n f f w 5 h t n t q Q l n w Q 5 u d L U k g M Z a 0 T 2 K C + P w / N C L L o v P H T C L z 7 V z c v f y s b q D i F i q c J r n c 6 1 q Y d 9 K 0 u o d N e o q B k x t J J C t c j g m K g 5 + j W v y L G F m o L 7 f Z y N J j y J D z 9 4 D 6 + e + R x a 2 / f j p p h v x 8 V 8 2 w w 7 Q S I j S A z O e X c o P / p 3 e O Q h g m I C 7 u r q R H P T x v F Y j G D t 3 7 d X h L R W z V l h T O P / N E E / j B q C u Y U 1 1 T X K F O z o a F M k 2 6 5 w s c O V 5 K N Z W g g 1 R 7 t c V o X v p X G 5 f O W a G p l M c q v J b 0 T j b + Y L b g U L I X E v x P d o r r L g q v j H J B W t k 2 I R t M 2 w 1 e d v c 1 v V M J w n w W b X f r 3 b K X 5 f z v R j k b V F f y D L 3 l 8 d K w u z a G h p z 2 + J m g + m l E C 1 y g M T f N D h 1 R T 2 N W z U N o N z P l Q m Z j E 7 M Y K W t k 4 0 N X f C X d O k s n Q n A 2 n s y Q 8 F L 8 R O E 4 m 4 e 2 9 A h Y n Z + s 7 M z s n z W N D T 0 6 3 u z R 5 7 D m + P R M L K P H O 7 q 5 W Q M p v 8 e Q S F n H M h s O y j D x + q d K J S c + 8 9 D j R J R 0 W 7 s m + K s z K x A 5 0 R R I b p 9 Q 5 n a u b J q S k 1 y H B x c V k l L j O 9 i G Y m y U 0 z l + S i X 8 s I 5 J N E / u h j s w G n R c P O U f r O T w I S j 0 P e 6 X d P S k O v B i m K r D 6 O W v z d e C e 7 X K j H Y 8 U D J r 9 u A h K L k + V 0 V t t U R H I + n J b 3 A L z T 4 1 L K h c X X M s n Q 2 r V X l + Z R 3 9 S q Z u Q Z 9 a a w p 3 7 j / A H 3 V 5 J C p J y p d H M + o S b I m A q k c L h y H p c u n s O e P f v Q 3 t m j i K T j 6 k w c J 9 u d 6 u F 1 P A s S 6 W D f E 6 c W W 1 5 e E v P n h M p Q + E E B C c C O 7 H J 0 W v O d P K 6 V Z y c z Z 2 c t R p q x s Q n V x 7 f V s j D u w F y 9 K 6 K V 9 D k g n g T M U j g l V o 8 Y E G s E Y u M 9 I r 4 7 5 w E k t q u 1 H w d e l y 4 R / f r P 9 z j x / n g c X + z N J V w r Q s V j E Z W R 4 K h 0 Y 1 h M u / 2 N j 1 Y Y 2 d s u 6 l I a B N x c S O L l d r u Y h Z M Y f j C A j s 7 d a G n v k 4 r e a N b x J V 2 Z T Q p B M 3 i p w 6 n O f d a g H 8 I x Q B w q w b k c 5 u b n s b T E w X 2 f X j 9 U O U A t M n R / + N H J J T 9 l X B B z + d U S f X z z 4 Y x q r J n B T b D z l k p F H + S 3 V Z A n z F Y 4 2 l K 8 c W S n 6 y U h q l H j 7 S S 5 m I h A n U e 3 R l t d G M t 6 6 p t U / L + / w I w r B K M Y v R 4 L f I u j G B 0 Z Q N + e P W h q 6 V 9 L N y o G k u r 6 X E I 5 n Z w F i L P L V M l t 9 j d + O p q C 6 U n M n m A i L I M N F R W V K l J H M 4 p m z c s v n d q x y i 8 X G L U k m Z i r 2 N v z d N n 4 5 c a M + K r 0 y 7 7 w + e I Z + s t C q p s L n M Y s v 2 M b o J n 4 2 i 7 H m r 9 f C B p A F 8 U y 4 m z C h d i J d 2 u 8 p p a I B 7 N k N K e S 0 s F o R U M F 1 V p O p b A z l X O o 9 d W k M D V + C x n R 1 y 0 d v a i u L d G n I 8 + R C 3 I / C q + o d 8 4 e 2 l 3 z d M 5 s K c R E 7 / O j X q W g m 5 u F F c v 9 l 6 9 c x + m X c 3 N Y P I / g x 9 z G x i e V 1 u U Q E z Y E z y O Y w c + h M s Y u g 0 C C 8 9 H n Z o 9 9 W j R I o 0 x t U I J P a 6 C W Y n d M D l l k I o s I B Y K o a c 1 9 n r X 8 1 J L L p h P B D Z I / G 9 Q H V F H I g P N T c Z z u t M O 7 N I 6 x 0 W H s 7 t 2 D u v p 2 2 B 3 F + 1 d 0 g S 0 G 2 s o P v W m c K M i G e F r c n w 3 h L / / W F b X e W O P A h X + 5 9 Z G i 7 C 8 i B g a G F M m e Z u j 2 T o J D 5 8 9 f + Q R t 3 T 3 o b y / v R C s 7 A U 7 3 H I v H Y a t t F h M v o + S q H K D f x e m + d B k t B Z q S t 8 U 1 0 c 1 L I p s M I T A 3 J C a a D T 1 9 B 3 D f 7 2 T L q o j F N p g + G M F I I A c P c k y W j l c 6 H c o 0 Z c S 6 t I Q X I Z Q R N N U 4 v p 6 Z 4 t M T A + j u P Y z 6 p v U v j H M I B j u D W S L H h k k u H w W / 3 8 o E i e b 8 h I r l x P 5 f / r 6 Y E L n H u P v v 3 4 S j i I Z i W T m b b T w W R j i w i K r a F j w Y m V H z S j C S x f k A n y a L Y q f B s D U 7 e d M N e 5 R p z u H Z z z P o i 4 f j S c y N j e C A N F L 3 Z b s c 4 G S b D E b w w 3 m b g d J w b j K + N t J X R z o 0 j e m B q + h 8 4 U V Y 3 e v J x i T o k R a H 8 r t o v H A S l 3 F f W o 3 c Z Q C E W R E M 0 r E D l 1 1 D l 2 e L D 8 s v S a g H U g H N b g t s s W V c u v g + u r v 7 0 N j c K g I Z R c D v k x Z o S Q 0 Y Z O b A G 2 / / J V T X P D p S U 8 e Y a K W e u p 0 x 8 Q h v K I H f + 8 4 A / v T C Q 1 z + 2 l / N 7 y W J U o p A q W Q M K 0 t z G B y 4 j V g 0 D K u j V p 6 l E 7 u 6 u t D Z 2 a U 0 E z U r / 3 I d t 8 + f s J J Q H 3 z / L E 6 c P A F b Z b W y H t g K j 6 y m 1 L x 2 N L G 5 j 8 L A z 5 s u S 8 v c W 2 d X s 8 o + K z D g w G g u Q + B M H W M 4 m g J K A c t 4 Z 2 C p K 9 1 p v B n o e v B z r Q m 5 V p 3 L g l P t u Z S 0 x 2 F F y H B 9 b q N G o Z Y K L Y 6 o N 1 z V s h e a b V 0 R 8 A M V H i F P j d y j X v 4 Y h r / z B P N Z E F p K f C i u c N Z O q s c X m u x q f r K E N C i t D i + G B 8 6 L 7 e 6 X i r G h q 6 s H d Y 0 N 8 I k d u j g 9 K o 5 9 C z q 6 9 6 N G W v t i W I p k 1 B T A x q 8 w P C t w e E k 0 z G H a V 1 U q 0 / 4 D U n m a F c u L 8 + K H z K m B b E e P n 1 Q h Y G Y 7 x O M x V F W t D 2 e I x 0 O q 0 7 K 2 b h c c a g j B p 0 s y D p A c H L y / 5 Y G W d P r P T s R w s N m h Z n R 6 V u D Q c A p i 3 m D Y E V Q L w V 7 q s K t A 1 2 Z g J / G F q Y Q a R r + G b E Z 8 q V n M D t 9 C 2 9 7 j s F a t 9 7 n q 6 B T / n u e u R J / 8 I b T b M 6 t Z C j x V K M c j c c l i z s 8 M 4 H / 9 z z 9 A e / d u v P X G D y m / y W Z 3 4 v q s 2 M X R c c w N X M K L L 3 8 O n v q O o l E + 9 l n V u 6 x o y n c I 7 x S o V Z L J i J p s k 3 O r x 2 M B R E J e 5 R t d u X Q e r 5 5 5 E x V V d a i o r E E i w T S q Z d W X s r q 6 j K k J f h W w C r 1 9 e 3 H 2 o / f V N 6 R 2 d X V j Z H g Q F S 4 n W t v a x V w 5 D k 9 D V / 5 u z x Y + n w + L S 8 s q L Y j T L e t z N 2 w V F I e Z Q A o T Y r q 8 1 r U + r z m 1 B h u Z r V 6 J c s E c S l 1 + K a A U Z v 1 8 C h / d A 3 4 n l x 2 s D D z t J C i j L 3 U 4 l G Z + H E Z F g 4 9 4 C 8 z N T A L h 5 Q l k U l G 4 m 3 q h P f J 1 m I 1 4 k j r X L o 4 t Z 4 + 1 b g x B B s X H Y B C i o b n P 8 F H o H C 4 8 m M T c v b P o 3 9 2 K 3 X 2 H x N R r V U K t 3 5 Q v k Z k U H C K 8 9 W J s h A p s y B / / M S m U S C Y i C P o 5 T i h n l q X y o 4 N J p I e j w 6 r X v 7 2 t C f f u 3 Y P b X a P S p v r 7 D 8 i y H k 7 1 F Z B 1 8 N x E L C h l z m V Y 0 w / k z L f J Z B w r i 2 N q v B J n g N 1 3 4 B C a 2 / b L + c 9 2 I C K H h f u 8 P p V w y 2 H i n A r g a c B 0 M Z q A + n e V G N W 9 M Z 9 Q 6 W M W Z F Q W + c q q V 2 V J N D U 1 Y T Y q x B C f 9 + 0 e p w o m 6 B N N H u M M q 0 K s G 2 J G U Q v x 6 x Z R 3 Z N / x m B e 6 A t N j 7 d 8 A k L u y 7 N P F 6 b X s R V i a S n x o U o d p g Q 7 D 6 5 N S 2 u 3 O j e E u x f e w x t v v Q W H o 0 K 0 l k s E 2 6 4 E 1 2 6 v w J 2 F p J o d 5 n F 9 W s X A D 1 M H / f M I h f x C 6 l U 1 o Y q n v l O 0 T l B N D H l / a E A R J 5 2 K i 5 D b c P T o U T W j T n d X O / y c + V 3 E o 7 e 3 F 6 4 q f k q l t m Q k s h i 8 0 m K t r s z g w w / e x 6 u v n E J T 6 x 4 0 t P Q p 0 j 1 r c E T x y o o X R 4 4 c y u 9 5 e t C p p u b g K G n O I k Q t 4 8 r G Y V k e R X W F X Z m 7 0 1 q j + G U a X A 6 H a K U c U Z h q w 7 E + z y M 4 c u G E P A 8 j f 6 V A I j H a x + 9 s l Q 1 C r F K c K R q U M B K J G F p O q U L X p S Y x P H h d z B C v y i G L R h M i / D 6 8 / s b n p S X v V 9 q E L R d b M I Y Z N w M 1 C w v G c 7 j u F 6 d 1 / O E D D A 0 P q X n z w u E o G h q b U O + p w O z c E k 6 9 9 D o W 5 h d U p K 6 x 0 S N C N 4 + J x S D e O v O a E I + f u m T r q 2 2 Y V a k Q K + I s 0 8 l 8 s 3 v d / C H S 6 Q Q C 3 j n c + u Q G A g E f T r 1 4 G j W e R r i r C z 5 i U I D f f W 8 c 7 9 5 a x M P F C A 5 2 V u O P f n F r / k 0 x c P B j K p V W G R A M Q P D b v h y M + C S 5 c Y 8 D + x c t 0 j T y C x e + S A I 2 7 z h c d W 1 o b q h V H 3 7 j 9 A P x U A D Z q A + W + m c 3 e c z T g K Q 6 J n 5 i q b l 0 + B 3 e a + K m b H X 2 p C d B M T n b Q K h C I u k 4 O x n H 7 h o N L a 4 4 Y r E Q Y h G x 7 e f n c P v W V b z + u b f E z + J H w 3 I E 4 i V U u L 3 d U Z T F D F 8 H h D x T k 2 P i o 3 T I e X Y V l h 8 c H B Q f Y R d s N V 2 I a C 4 0 O + O Y G h 9 V x D p w o B / 1 j T 2 i c U Q b W h 3 K R E u l Y l h M 1 S K Y s q J a T I 8 + M T G 3 C / p b k d C S m r v 9 6 p V L e P n 0 a 2 L + x Z S G q x X B o i Y u h j e + e g F z P n 5 V K J e o O f S 1 7 c / f p 3 8 P l 7 M S b c W 0 e B L Q Z D v U b F d W B j t W m U c X j G e E O A F k Q i u G + 8 m S L z C T g t Y o / p r 1 s 5 H 3 S D O U m R P 0 C 4 2 g r / h Q / K c p 5 v b J T 9 R W 5 T D 9 C m F 8 X 4 p Q p Y h E X J p O q J A 3 c 6 c I 3 + o U P h Y H v q O j F X 3 9 x 6 Q l 3 9 h 3 w y s N y A v c 2 2 h H P t F i D Z H w K v y r 8 7 h 2 9 b y K o D U 1 d a B a f J 2 U m H p t H R 2 o q m m C q 6 J G K i E J L R l A o 4 t f G H f K v t p N h Y w f 0 Q r F s 9 j T Y F c f R 6 Y 2 5 W x K T 4 J I 2 K u C G e 9 9 9 8 8 R D P r R 0 t K I 7 t 1 9 a j w X k 3 2 d r l o 4 G e 0 z l M P Y / 9 X q c e K D X 5 I G Q Z P t 2 s 0 / r K Z N f 4 x s 5 x k s L i 6 q k c T U Q o l k Q q U R b Z l M 4 X l o s 5 e A 5 m P I u t v k o v J + v M N Y 8 X r R 0 H M S y Y f v 4 4 L j H R x r s a u M A Y J + M k P b + t t m c j N H S v 8 g g N X G k D r H J v G r G j o 4 8 y w t k 2 c B v j t t a t m X b a s u b o T e m k + i s c q S 7 8 v I Y m b y N g b v 3 Z Y W 3 Y J X z r x T N P W I i Q f U U I f l R R o 7 H / 3 e a d y 6 e V 0 E N 4 j D h w + K k D b i T t C j p h N r S C 2 h y Z V B S 3 t u X I 8 K u 8 p 1 2 J + y F V C m m R 1 P O z k S T y N r s a g 5 / h h s 0 c F G Q 8 u K / k + G A e e j Q z P 4 e z y y C t f y L c x q D V L W G z h 8 9 J j 4 h U 4 0 K X M 2 p w G N j Q 9 L l 1 w e x s W B G e w 9 8 T n l y B 9 3 L 2 H Z 2 q r 6 M y o T i 7 B M n 0 e 2 o h 7 Z 9 t N I T V + C r e s 1 Z G A T s y 7 1 2 E G O 6 + A 9 5 W 6 i O S B k R N e b q t P y T P i b e M / x o + o I N s 7 7 p B E b X F r v N 2 F n Z b k y F D 5 L I L E Y Q G E D s h L J K H l c f 2 s 7 C 2 3 F 7 8 v W S g G K g Z 1 z L B g 7 S L 3 L k / j g e 3 + O o 8 e O i s O + W w U Q a H o 5 K 9 z i a 7 S K 7 5 I z i 6 h S m a 7 E z j e q Y i I p f k / I v y R C e h W H D o u Q O p x w i 2 a j k L I 3 u r U y i + W Z M d E A Y u o J q R R S U W i + U W Q b D y m f I i m + h Z r r P L I I T V i b 5 e + e j Y m h J F V v 6 g E + j u 7 B K + 2 W n L Y Q s 4 V z v a m 8 M j E 3 j R / v 4 n g e / T t G 2 t J t Z J t y c 8 1 l V x / A l 3 F i b n Y c 9 w c H R I N Y 4 a l 1 I p 6 k z y c N Q E O D + j R m u O V 1 L I b p k 6 T V j K J M / t V B 2 5 6 m 1 e n W D D R b L r V / f G E V k / E q N P j u 4 G B 9 H O g s M j e D m L L a y h C y N L e c N U h X t o k 2 z 5 G Z q V s k D u M F b H l Z u 4 p q s m L g u Q k B S U W 3 g 8 H r e 0 s p F V B 7 F t B S 8 U D R V 0 F T 7 z T z l 8 T O n p 8 b V 3 0 6 b W 1 N Y p q k E Q p 4 x Z c S M g k B T o o D 3 9 J + Q P k 3 B D u H + U H j R o s f l T Z 5 8 3 J 1 u 5 D N u z K L s 9 9 / D 1 / 8 4 R 9 H X U O O N A E x 0 / S k 3 F u X z q K + u R W d P e y A z e 1 D d F n s l F p F C o I d s G p o N 6 d n F l L F E w l U y b r + a X U K 4 s 1 4 N 4 6 1 C 0 n m b 4 g d d k L 5 R 3 x A z p u g t J O 9 C i E x s 5 w O u / q k j T Z 7 H p G G U 2 t f K M x l o L u g z V x A u v V l K f e E 2 h + T e m i q a 8 b 7 0 1 Z k w j O w 1 T 9 + 1 h 9 2 E N L A W o n w W 8 P r 1 Z x O x u F x u / B q p x O Q M q N h H + 6 M T e N I v Z R V z E U S h t / o n f C l V O e 4 i e 1 D 3 h b 2 1 W s Y 8 m o 7 4 j 8 V o i i h 6 M i N i y P 3 e q c F I d 8 s E v G I 0 l L s q 1 E O f N i P g X t D e O n V L 6 C 1 v V v 5 O U b c H J s F Q j M 4 d v C E m p + P m H p 4 H V O T k 3 j l j b + i C M N 5 + D j S U s f Q n e v o 3 X c I N 8 5 / H 6 c / 9 6 b U h A j 1 w g 2 k 4 1 G g 5 Q g s z o 1 9 S S z H 2 v w O Y h 9 a r v 8 O 0 i d / Q V 3 7 y k w c L 1 X N I G h t V q F 3 g l r O K n 5 Z y l a t z u N f J h G C J g R b I 3 A e H E j H P V o y B M v k h x h L N W L W 3 o e g V v x T N k + K M 1 1 O N f W U A s 2 4 y A L m 0 a q + T 0 U i 3 V 1 8 N q 2 p i f J D E Y r z i b H / i B k T b B 0 T Y q v w Y 7 7 F w J l z v v u N / 4 5 j J 0 6 h s s q D 2 v r 1 B M O J 0 e u i z W Z R U 1 s r / k o C + 4 9 8 X u 1 n W P z G 5 f e E f O 3 o 3 J 2 b J p k s 3 i j G Q s S L H + J E S x T Z 3 h 9 S J g x J o + Y s o B k U m E C 2 f u N c c r F Y X M 0 y i t g K k t Z a 2 L M R 0 W g 1 c l 4 a k z P T s C W D 2 F U t F / K P I d P 6 o p i L K 0 j U 9 s M 2 e w 6 2 n r e F Z L n W n x / j 5 n g o 3 o / r a 6 N 6 5 T r v j u V 8 E m b I s z u A + V 5 0 7 L c L a q 2 D T f n r p x N Y D s V g k 8 b i 9 k J C D a u m S f c s W t J y w B r z Q q u q h y 2 b V v N L 8 J t O z N 9 j 8 Y 2 D + 5 5 3 p P 2 j s N a I + 1 C G P k d F K A o v G + n z 4 u g a U 1 S K w e + d w 7 2 b 7 8 F m r 0 R b Z 6 + 0 9 F b V s f t g a B D 7 9 h 1 A Q 2 s / v v l / f h 8 v n 3 k V 7 b t y P s n g n b O o q 2 9 A a 8 f 6 h 9 Q K N d S 9 m 5 d x q L N i 3 Y + R Q h V q D v g e A v R H 3 O u Z A 9 r 4 9 5 D d / Q U 1 D V Y t v 5 q e E Q K I b 0 Z / p t E W R y g S w H T U j Z n 7 V / B i h x V n H 0 S x u L w C l 0 V M 1 0 Q W P / V a I y q b + + Q c B 7 K e 9 a m F 2 X B Y 7 v 4 h v l v 5 k / k 9 w J v d L n w 4 k Q u T E + M T Y f G n n J i e 5 p x / S f H H r N j V U Y m H Y y E h a x Y v v f j o l y U 4 S e e a z x p e w F S 6 U U U m K X 4 k k 3 H I w P M O 6 8 R V u B t a E a 3 t Q q 3 / I Z J 1 u x E c 4 U Q u I V Q d e g u u u d u w u O s R M m R 1 P 3 e Q 9 + w b P S s + f Q N s j Y 9 O V P O k 0 M I R f 5 b R k E J t U Q o M R J x 7 / 3 / A W V G H 9 v Z W 0 R J p 0 T x 9 s D n c C A e D i I S m s b Q w h / 4 X T s H n n Z f W 3 o G L 5 y / g 9 T f e R E v H u t / B F k z l g 4 l p m J J r 3 p 9 c x Q v H c h 8 E U O Z Z q d l 0 M u K M z 1 5 C t v 1 V R R x x S O T N M n D C G X r E T t a 1 m o g o O 0 p 5 j + / + 2 R 9 h J g j s 7 e 2 F D S k c 3 t + D 4 a l V 1 Y l 6 q i U I S 9 s p 5 V s R / G o e E 3 q F z m q 7 F G L x N J a X 4 6 r v Y + S h C F C l D Z U V V i G V D Y F g U q 6 d x b G j j 0 Y T O T i O A R u l o 6 X R 4 H d c + X k U k s r o Z 3 0 W w Q b B q J i 4 z Y 8 + h N Y D j 8 8 d 0 o F x j F x 5 F 3 t O v Q W r 5 + m n g t M W f L 4 s X z I r g h W g X j S j Y e m 4 a I N 8 h + Y m q p C z x t Z 4 1 g e 8 T T 2 8 i t G R M e z d t 0 9 8 p g k 1 b 9 y r Z 1 5 H f d N e F S 1 D a A 7 B y Z t w 1 T Y h 4 D k q d 7 O g s U q E 0 C v X q a s v q p l I M N / K o u o H u n / 3 B k 6 8 + i Y s v m G R a r 8 4 8 V 1 C q A q I 8 a d G s P J 9 h o N e u K v r 1 A y v D t n H 0 a M j A 1 e w 5 4 W X c i R j O Q S Z 1 V F Y P H K + x a 7 m 0 z 7 W 4 l B 5 i P q g N J r A P v F p v G X s x + C T M b H T A z / g y s 1 R z p m l T L / p 0 0 F q 5 S 5 W 5 6 f Q f O A L u Q b 6 K a E l Q v P Z l K U C j v h y z l x i J y F f u 2 4 H c s s Q U j Z i a W E W j c 2 l v 4 q x g R z B G W S r W o S b o i P y Q k 2 T S 3 0 o m r / L s X e u X x S N 5 o S r s g p d f f v U u Q s z k y q U b r z H 1 N g D N L Z 0 o E K O I 3 g 9 a 3 Q J 2 e g K L I 3 S y r B B y I e q 6 R N F Y 1 E 4 U n 5 c 9 9 b g l J i V v J R t 4 S o S j c e R F K f x 6 l J u k s V n B W b g H x f y a o k A 4 p Z 8 0 E S e / 7 a Q S v 9 E i o l n A L F 2 V k f O o b q h B f a G 9 b x J D m I s H J i 4 V S g f i i 1 k R / U m 7 D S Q i y B R p q e n s G t X 8 W E N e p R s L Q o n Z G K f S l J z r X V m s h N W z 7 4 w Q j f 3 Q n 4 f Z i Z G s O / I o 3 M 8 8 P 6 j g 7 f R s + + Q I o z a t z q M V H X 3 I 7 O a q m i g J s S e O o t M 5 + f U c I Z O R 0 B s k V y e 3 r u j 6 z 7 R s w R f W m p m C F / + 3 y v 5 P V K k y C T + 3 a / + j f y W i Z 1 G J r a K k Q t / i r 6 T 7 8 B a u 9 6 n y d m 9 2 L e 4 H V g 4 V q R 9 M z K l I t C 8 D 9 Q q e / d H h u 5 h f H g I r a 2 5 z 2 R S Y I 1 g P x H 7 f N b I R C O s u h 3 Z w A w c 8 x e h z V 1 W H b D F y E S i 6 L 6 T u 9 Z T l E w j 9 2 6 J Z p x B 3 / 7 D 6 l i 7 3 a b + n H a r 6 r x l K g / B a 7 F P i e W I h 3 x I t L 0 O y / I d N W j s 5 m r O l D X O N / C s w U 7 f F W 3 j B J X N T Q 0 s e H 7 L x E 7 D 4 q p H / 9 s / A 2 v N x l Q x z m K 7 r j 6 e D C U 7 d j d g 5 j y m U 2 3 o 7 N 7 a B 7 Y K g w r K 9 B P 1 K r f D c t y K R j W P 2 T r 4 A b I n / S r F 5 Q / f x c t v f i m / J V c O T C F b s 5 4 h T a I n k k m V X Y F E C G k r E 2 v X G w 6 m N 3 0 4 v r X v E H H G p 7 K Z Y l I X k Z U Z U f g W a R V b 8 Z X f e R 8 h 2 J V J + 1 M / d A C f P 9 q q + q J M f L o o D L B s D c D / B 3 c L j r o G J Z U R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 G u i d = " 2 0 b b c d a a - 4 b 3 d - 4 f f a - 9 d a 5 - 5 3 a 6 f e f 9 4 1 8 0 "   R e v = " 2 "   R e v G u i d = " c 0 d c 7 0 6 e - c 4 c a - 4 d e 4 - 9 b 1 7 - d 0 5 d 5 2 4 6 b d 9 0 " 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9 6 5 f 1 d 4 - 6 0 d c - 4 e d 5 - a 4 d b - a 3 e f a 6 7 9 f 6 0 c "   C u s t o m M a p I d = " 9 9 6 5 f 1 d 4 - 6 0 d c - 4 e d 5 - a 4 d b - a 3 e f a 6 7 9 f 6 0 c "   S c e n e I d = " c 5 1 b 7 8 b d - 3 7 3 f - 4 9 0 2 - 8 8 d f - 5 0 6 2 a 5 7 a a e 3 6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 - 1 . 5 4 7 5 1 2 5 2 7 5 5 4 3 4 5 1 < / L a t i t u d e > < L o n g i t u d e > 0 . 0 2 8 6 8 5 9 3 5 1 5 8 5 3 1 0 5 2 < / L o n g i t u d e > < R o t a t i o n > 0 < / R o t a t i o n > < P i v o t A n g l e > - 0 . 6 1 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s X S U R B V H h e 7 d 0 L V F T V H g b w b 2 Y A Q T T z w f V 9 k 4 y s 1 K z 0 u l S 4 Z d f U V u W D v K Z X 8 9 b 1 G W a W F r o y y 7 L H z d t D T E s z x X e 6 k s p K 0 z I V L d E Q 3 5 N I o J g C Z r o U 3 w w w M / e c 4 8 Z U j j A M + w z z + H 6 s L f u / X c t a r P O x z 2 P P P q Z V m 9 O c 8 I D e n T v i m 9 Q 8 U R F 5 x p J P 3 k O P X t 0 R X q O m G D G W W X w 3 l N P p R N v o L q I i 8 p w B Q 8 Y g a f E C U R l P C Z R J + W Z s W 7 5 o P i a + k 6 j 0 i T z L Z D Z j 5 R d J a s 8 j z a w z J q 0 d P G H D M 4 u P 4 C d L N w Q F B S u D R J 7 3 0 b J k H M 4 + q H u M y m 5 m n T F p r W G t I D h s 5 9 C n V Y h S E V W N B k 1 u w o u j R + g e o 7 K b o d d Q 1 U M s y F 8 x G m 2 i m o g R o q r R 6 p 5 o 2 O 1 2 U R n H 8 G u o 4 O A w 1 K 3 X Q O k T V Z 2 x k 6 Y h + b s 1 S k / / O J X V D L 2 G W r Z g D h K / S V U K o q p V v U Z N T J v y u u 5 x K r M Z e s q 3 b H 6 i M k P x + i m Q O J 3 A l C / 3 Y P q 3 + 8 S I 9 + j Z f y g u n j 8 v K m M Y d l P C o Z y v P v a f 0 U q P A o l D S d R v x 8 8 i P e c U 7 A 6 P r B l w 2 f C x k z E 7 4 V 3 d 4 1 V W M + w a 6 v k R g z F w + A t K n w K K 0 4 7 w I A c i 6 5 h h 0 X 5 d e 5 e U T R u V P 0 s f r 7 K a a f X W n Y b 8 G u k R 0 x 4 r t 3 G p U S B S 7 6 a Z z c r l u c k E h z J L F d o d C L Z 4 R 8 C O 5 R 3 G 8 Z w 9 a N n m L j E i l y G B y v j F i h s i W q B R 0 0 g x Q o F q g z U P y 1 O y t U B N G 9 J R j F a t X h 2 a Y M X G r a K S y 5 C b E v F x Q x k m 0 r S K A L p E m p A w 2 D v C p L q 1 V V v D n k k p k 7 D 8 r 5 g H e o h / n g J d R P 1 G e P S B j s r p n x j w A m / N / A z L F 8 2 7 4 o i V 9 y V 9 h v r v x P H a Q z S i E u q 1 l D c J D q 6 G p f P m i k o u 6 Q 9 2 N y e v R 3 A I n z 2 R d + s 3 e D Q O Z W f p H s O V a a Y 1 P + + S d l P i x B / H s D 8 9 F z F d e c p H 3 i + u b y f M X L J c V H J I f b A 7 / u l h i H 7 g E a V H 5 P 3 y c n O 1 p R 1 6 x 7 K 7 T e q D X Y f j 0 r M H I l 8 w d 8 V W p C R v U H q l j 2 V 3 m + m 7 1 N 1 S T v n 2 W / c i 8 v Z 7 E R I a J k a I v N / D 7 R r i 2 y 3 b R V V 5 0 u 7 y j Y s b y j A p 0 n P y 8 d G a f U i 2 H h U j 5 M 0 6 d O 6 m n F k 5 R F V 5 U g J V a L N h 4 I h 4 U Q W 2 v b + d h P X w K a x I P S R G y J u 9 9 L 9 5 e G W s v E X c U h 7 s T h 4 / F n 3 + P V L 8 k 4 G t 9 9 8 a 4 4 m 2 Y Y j r U F 2 M k D d T 1 x z u 2 Z F 2 x d F c u S 8 p M 9 T e n T t g s Q S J K r C F h F R D + 3 v u x q 2 3 3 y l G y N v F v / E h D m Z l i q p y T N 9 v 2 1 O p m x J H c 3 N w s b g m m j W / T Y w Q + Z 7 Y 6 G b 4 a u M W U b m v 0 j P U 0 4 P 6 M 0 z k 8 8 L C a 2 g b s l Z W p Z 9 D 3 d u t t / K d y L c t W r 0 L X y x d r P T 0 j 3 N X W 6 V W S s x 8 f w q G j X l N 6 R H 5 N v U e w N z p C b r H e U V a p R b H f v 3 Z M m 2 q J P I H j w 6 K g 1 P 5 0 j v W X W 1 u X 0 O d z j + F + N d n i I r 8 n b r 5 i q 3 I r j V / 9 e T T E / B E b O X W o r o d q K l v v I Z 7 u 8 e K i v z d s f y L G D N v q 9 b 8 l d l i w b G 8 H F G 5 x + 2 b E u l W q / Z Q j A L E + T 8 Q Y j G h d Y M g 9 a T I U J / + e A B j l e A m W 3 8 X I 5 4 z f + V 2 p G 1 N U X r 6 x 3 1 5 z f T D d m u F f z 5 Z G e m o 3 a A 1 a t W u K 0 Y o E J z J P 4 n g a t U Q F h Y u R o z x + d Z s r N u T B 7 P J h B n D O o l R z + k T E 4 m v N r k 3 E 7 s 1 x Y w Z + g T D F I B u u L G O 4 W F S 3 V n r D E Z F h 2 P K o P Z i x L N a 3 t 3 R 7 W d S F Q 6 U r a A A s Q O e E h W R f F G 3 t 8 E d L e 9 C e G j V L G d 7 6 Z 1 E z J m e I K q K q f A 1 1 M L Z M / H Y 4 G e V P p F / q h Y a i q T F 8 5 W e f g b K a h W e o b 5 c t g S h Y V x J T f 5 t 1 I R 3 c P H C B V G 5 T r 3 u 0 / Z M c 6 X l / J a N Z 5 T / E J G / e 7 D 3 Q A z t 2 0 s 3 B 2 W 1 C s 1 Q 6 s 2 I r j 3 7 i 4 r I O P E L U z F y 9 m Z k H j 0 t R j x L f d l 1 a P g N o n K d y 9 d Q 6 k 2 P o O B Q p U 9 k P A s u r c i Y U Y X v m X p 7 V h L W r v x a 6 e l n Q q + Z 1 u 3 Y 5 9 L 9 w V V f J K F D l 3 7 a r d N A p y 7 D U W n n y 2 S I 7 M x 9 c D j s a N 6 i t R i p G n 3 + H o m v N 7 n + F k 6 X r 6 G m v j m J Y V J c s B V j 1 C c p W i s J F s k X G X V H l Y d J d f 9 D f Z W z M 4 d u J v S a S 9 d Q 6 r M n 9 X W K B G T 9 f k b 7 r i 7 D 4 Q z l / 4 Y 8 N w l L 5 s w S V f l M 6 3 e m l / t r N u G t y R g 5 4 Q N R U W b 6 b u 2 7 + g C S / N 9 D b e v j h + 2 / i K p s L s 1 Q G 7 5 X X 0 d P J d Q g M U y B Y 0 T 8 G z h z O l 9 U Z S v 3 A 4 b n z p 7 B 8 O c n K w V R Y O r V f x h G / K u P b j 6 u b e V + B L 7 f g / e j a w 8 + e 6 L A Z r M V 6 e b j 2 l b m K V 9 x c T H u b B c j K q L A 9 e H S d d i w Z r W o r q / M B 7 u f L 1 m E C V P m K H 2 i w F b 3 L w 3 x 9 q Q X l Z 5 + V k p a m T P U v I 8 + Q D W + A I A 8 5 O P v 9 2 P c w l R M / c Y q R r x L 1 5 4 D U H D x o q j 0 X f e m h M 1 W g N j H + b k n 8 p z o h g U 4 V 1 C k r d + T s e m k b H H j 3 k T S p w t 0 8 1 L S T M m 7 9 + v + n 6 s 7 w r 6 3 Y K 2 o i I x 3 5 F A m z l + 4 g N o R j V E / o p 4 Y d V 3 a g R M 4 c u I c m t Y N R 7 t b I s S o X L E x k V i d k i a q 0 n S v o R w O J 7 K z D y p 9 I s 9 p 2 i w K t 9 3 R x q 0 w q T b u z c H a 3 b l I X P + r G J F v w L C x y M r I U H q l c 6 M 2 Z Y b K K D V D b U 5 e h 5 t a R K N e / U Z i h M j 7 W a 2 7 k H v a j p t v v g V R D W u J U f k e 7 9 4 K S W s 3 i e p q u t d Q 6 g u o G C b y N S 1 b t k G 3 T v c Y G i Z V 0 2 Y t Y H f Y S + V G b a X u 8 q m v R 2 z b 6 R + i I v I d 6 g v T P f H S 9 P F v f 4 w f t M 9 J l V b q D Y a T x 4 3 B q w k L x V 8 T 0 b V u r F 0 P 7 0 5 + + Y r U / P l V a o Z K 2 Z g M s 9 k i K i L S o 3 5 O S t 1 j 5 V p X X U M d O p i F Z 1 9 + X / s L I r q + 5 1 6 Z i o + n v X c 5 O y X t q h l q c J 8 e 6 P J w X 1 E R 0 f W o + / p v 2 6 L u g X 6 1 y 8 + h 1 A f T X G Z E 5 L r n l L O 5 j F / U D x 7 + O U V d / v j G 4 k 9 m Y v n G L K V H R K 6 4 r 3 s s 4 g b + 8 4 o 4 X X H K t 2 D W D F g s v B n h 6 5 b + e A C j 5 q R g / E L X d + o h 9 4 V W D 9 c e N Z X Q b k o U F h W i 3 5 A x Y o h 8 W W b e G W 3 p 2 N m C I j F C R l q e / C v m z 5 p + e Y o y b b J m O i e 9 8 C z i 3 0 z k 7 X I / o G 4 g U 2 h 3 o n p Y G C K b t x C j Z K Q e 7 R t h 3 c 5 L G 3 K a 1 d f R b d 6 w n m H y E 5 d e B d M m 4 M N U Z H d g w p J t W j s g t n 4 z y s C n x q H Q V q h M U C a Y U 1 N + w t y v / P e 9 q Y H I E 8 t v v N 2 x n G z k n y / U 2 g e r X N s C z F 2 P P T k a Q / r 2 1 P q m o O B g 5 8 r U P K 0 g 8 h c X z p / F 3 v 1 Z K C h 2 4 p a o F m h c x 9 g 3 L / b q + F e s T d s D U 4 f 7 H n S + m r B I D B P 5 j 5 J P / X p i x s 4 5 l I U / c n b D t G r b U a c l q G p e v U j k T x 5 p 3 w h m h o l I j o 6 d H 4 J p z c 7 j u n t K E F H F 2 O 3 F V y + O J S L 3 W S x B D B S R T A w U k U Q M F J F E D B S R R A w U k U Q M F J F E D B S R R A y U n 7 A V 2 z F y 9 m a t 7 c 9 1 7 X 2 w J B 8 D 5 Y c K C u 2 i R 5 7 G Q P k J s 9 O B + 2 4 O 0 V q j O t X F K H k a 1 / L 5 k Z L N Q t Q 9 4 6 h q 8 C f v R 9 Q g M U x V i z 9 9 I o k Y K C K J G C g i i R g o I o k Y K C K J G C g i i R g o K p e 6 W e T E T 9 O 0 l n 3 s r B g l P Q w U l a u g y I 6 T 5 2 x a M 3 o X V l / H Q F G 5 a p h t a F z L g g Y 1 z W g f F S F G S Q + X H l G 5 7 H Y 7 T p 8 8 r u 3 A W r t e f T F K e j h D U b n U F / H V i W j A M L m A g S K S i I E i k o i B I p K I g S K S i I E i k o i B I p K I g S K S i I E i k o i B I p K I g S K S i I E i k o i B I p K I g S K S i I E i k o i B 8 h F p B 0 5 g 1 f b D + D n z u B g h b 8 R A + Y j E d R l K o I 5 g w Y Z f x Q h 5 I w b K B z m c / J C 1 t 2 K g f E R M s x A 0 r x u E d k 2 C A e b J a 3 F P C S K J O E M R S Q P 8 H 6 O P F 7 o o u 5 O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 G u i d = " f 3 f a f 4 6 e - 2 b 8 e - 4 b 5 6 - a 3 1 2 - 5 9 7 d 2 9 e a d 9 0 4 "   R e v = " 2 "   R e v G u i d = " 8 1 6 5 9 6 5 9 - 4 4 7 2 - 4 0 8 4 - 9 f 4 5 - 0 2 c b b 9 a b a 5 1 1 " 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9 6 5 f 1 d 4 - 6 0 d c - 4 e d 5 - a 4 d b - a 3 e f a 6 7 9 f 6 0 c "   C u s t o m M a p I d = " 9 9 6 5 f 1 d 4 - 6 0 d c - 4 e d 5 - a 4 d b - a 3 e f a 6 7 9 f 6 0 c "   S c e n e I d = " f 6 e 6 5 7 2 8 - a e 9 a - 4 b 0 7 - 8 4 6 b - 1 8 3 e c f f 1 6 9 a e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 - 1 . 5 4 7 5 1 2 5 2 7 5 5 4 3 4 5 1 < / L a t i t u d e > < L o n g i t u d e > 0 . 0 2 8 6 8 5 9 3 5 1 5 8 5 3 1 0 5 2 < / L o n g i t u d e > < R o t a t i o n > 0 < / R o t a t i o n > < P i v o t A n g l e > - 0 . 6 1 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s X S U R B V H h e 7 d 0 L V F T V H g b w b 2 Y A Q T T z w f V 9 k 4 y s 1 K z 0 u l S 4 Z d f U V u W D v K Z X 8 9 b 1 G W a W F r o y y 7 L H z d t D T E s z x X e 6 k s p K 0 z I V L d E Q 3 5 N I o J g C Z r o U 3 w w w M / e c 4 8 Z U j j A M + w z z + H 6 s L f u / X c t a r P O x z 2 P P P q Z V m 9 O c 8 I D e n T v i m 9 Q 8 U R F 5 x p J P 3 k O P X t 0 R X q O m G D G W W X w 3 l N P p R N v o L q I i 8 p w B Q 8 Y g a f E C U R l P C Z R J + W Z s W 7 5 o P i a + k 6 j 0 i T z L Z D Z j 5 R d J a s 8 j z a w z J q 0 d P G H D M 4 u P 4 C d L N w Q F B S u D R J 7 3 0 b J k H M 4 + q H u M y m 5 m n T F p r W G t I D h s 5 9 C n V Y h S E V W N B k 1 u w o u j R + g e o 7 K b o d d Q 1 U M s y F 8 x G m 2 i m o g R o q r R 6 p 5 o 2 O 1 2 U R n H 8 G u o 4 O A w 1 K 3 X Q O k T V Z 2 x k 6 Y h + b s 1 S k / / O J X V D L 2 G W r Z g D h K / S V U K o q p V v U Z N T J v y u u 5 x K r M Z e s q 3 b H 6 i M k P x + i m Q O J 3 A l C / 3 Y P q 3 + 8 S I 9 + j Z f y g u n j 8 v K m M Y d l P C o Z y v P v a f 0 U q P A o l D S d R v x 8 8 i P e c U 7 A 6 P r B l w 2 f C x k z E 7 4 V 3 d 4 1 V W M + w a 6 v k R g z F w + A t K n w K K 0 4 7 w I A c i 6 5 h h 0 X 5 d e 5 e U T R u V P 0 s f r 7 K a a f X W n Y b 8 G u k R 0 x 4 r t 3 G p U S B S 7 6 a Z z c r l u c k E h z J L F d o d C L Z 4 R 8 C O 5 R 3 G 8 Z w 9 a N n m L j E i l y G B y v j F i h s i W q B R 0 0 g x Q o F q g z U P y 1 O y t U B N G 9 J R j F a t X h 2 a Y M X G r a K S y 5 C b E v F x Q x k m 0 r S K A L p E m p A w 2 D v C p L q 1 V V v D n k k p k 7 D 8 r 5 g H e o h / n g J d R P 1 G e P S B j s r p n x j w A m / N / A z L F 8 2 7 4 o i V 9 y V 9 h v r v x P H a Q z S i E u q 1 l D c J D q 6 G p f P m i k o u 6 Q 9 2 N y e v R 3 A I n z 2 R d + s 3 e D Q O Z W f p H s O V a a Y 1 P + + S d l P i x B / H s D 8 9 F z F d e c p H 3 i + u b y f M X L J c V H J I f b A 7 / u l h i H 7 g E a V H 5 P 3 y c n O 1 p R 1 6 x 7 K 7 T e q D X Y f j 0 r M H I l 8 w d 8 V W p C R v U H q l j 2 V 3 m + m 7 1 N 1 S T v n 2 W / c i 8 v Z 7 E R I a J k a I v N / D 7 R r i 2 y 3 b R V V 5 0 u 7 y j Y s b y j A p 0 n P y 8 d G a f U i 2 H h U j 5 M 0 6 d O 6 m n F k 5 R F V 5 U g J V a L N h 4 I h 4 U Q W 2 v b + d h P X w K a x I P S R G y J u 9 9 L 9 5 e G W s v E X c U h 7 s T h 4 / F n 3 + P V L 8 k 4 G t 9 9 8 a 4 4 m 2 Y Y j r U F 2 M k D d T 1 x z u 2 Z F 2 x d F c u S 8 p M 9 T e n T t g s Q S J K r C F h F R D + 3 v u x q 2 3 3 y l G y N v F v / E h D m Z l i q p y T N 9 v 2 1 O p m x J H c 3 N w s b g m m j W / T Y w Q + Z 7 Y 6 G b 4 a u M W U b m v 0 j P U 0 4 P 6 M 0 z k 8 8 L C a 2 g b s l Z W p Z 9 D 3 d u t t / K d y L c t W r 0 L X y x d r P T 0 j 3 N X W 6 V W S s x 8 f w q G j X l N 6 R H 5 N v U e w N z p C b r H e U V a p R b H f v 3 Z M m 2 q J P I H j w 6 K g 1 P 5 0 j v W X W 1 u X 0 O d z j + F + N d n i I r 8 n b r 5 i q 3 I r j V / 9 e T T E / B E b O X W o r o d q K l v v I Z 7 u 8 e K i v z d s f y L G D N v q 9 b 8 l d l i w b G 8 H F G 5 x + 2 b E u l W q / Z Q j A L E + T 8 Q Y j G h d Y M g 9 a T I U J / + e A B j l e A m W 3 8 X I 5 4 z f + V 2 p G 1 N U X r 6 x 3 1 5 z f T D d m u F f z 5 Z G e m o 3 a A 1 a t W u K 0 Y o E J z J P 4 n g a t U Q F h Y u R o z x + d Z s r N u T B 7 P J h B n D O o l R z + k T E 4 m v N r k 3 E 7 s 1 x Y w Z + g T D F I B u u L G O 4 W F S 3 V n r D E Z F h 2 P K o P Z i x L N a 3 t 3 R 7 W d S F Q 6 U r a A A s Q O e E h W R f F G 3 t 8 E d L e 9 C e G j V L G d 7 6 Z 1 E z J m e I K q K q f A 1 1 M L Z M / H Y 4 G e V P p F / q h Y a i q T F 8 5 W e f g b K a h W e o b 5 c t g S h Y V x J T f 5 t 1 I R 3 c P H C B V G 5 T r 3 u 0 / Z M c 6 X l / J a N Z 5 T / E J G / e 7 D 3 Q A z t 2 0 s 3 B 2 W 1 C s 1 Q 6 s 2 I r j 3 7 i 4 r I O P E L U z F y 9 m Z k H j 0 t R j x L f d l 1 a P g N o n K d y 9 d Q 6 k 2 P o O B Q p U 9 k P A s u r c i Y U Y X v m X p 7 V h L W r v x a 6 e l n Q q + Z 1 u 3 Y 5 9 L 9 w V V f J K F D l 3 7 a r d N A p y 7 D U W n n y 2 S I 7 M x 9 c D j s a N 6 i t R i p G n 3 + H o m v N 7 n + F k 6 X r 6 G m v j m J Y V J c s B V j 1 C c p W i s J F s k X G X V H l Y d J d f 9 D f Z W z M 4 d u J v S a S 9 d Q 6 r M n 9 X W K B G T 9 f k b 7 r i 7 D 4 Q z l / 4 Y 8 N w l L 5 s w S V f l M 6 3 e m l / t r N u G t y R g 5 4 Q N R U W b 6 b u 2 7 + g C S / N 9 D b e v j h + 2 / i K p s L s 1 Q G 7 5 X X 0 d P J d Q g M U y B Y 0 T 8 G z h z O l 9 U Z S v 3 A 4 b n z p 7 B 8 O c n K w V R Y O r V f x h G / K u P b j 6 u b e V + B L 7 f g / e j a w 8 + e 6 L A Z r M V 6 e b j 2 l b m K V 9 x c T H u b B c j K q L A 9 e H S d d i w Z r W o r q / M B 7 u f L 1 m E C V P m K H 2 i w F b 3 L w 3 x 9 q Q X l Z 5 + V k p a m T P U v I 8 + Q D W + A I A 8 5 O P v 9 2 P c w l R M / c Y q R r x L 1 5 4 D U H D x o q j 0 X f e m h M 1 W g N j H + b k n 8 p z o h g U 4 V 1 C k r d + T s e m k b H H j 3 k T S p w t 0 8 1 L S T M m 7 9 + v + n 6 s 7 w r 6 3 Y K 2 o i I x 3 5 F A m z l + 4 g N o R j V E / o p 4 Y d V 3 a g R M 4 c u I c m t Y N R 7 t b I s S o X L E x k V i d k i a q 0 n S v o R w O J 7 K z D y p 9 I s 9 p 2 i w K t 9 3 R x q 0 w q T b u z c H a 3 b l I X P + r G J F v w L C x y M r I U H q l c 6 M 2 Z Y b K K D V D b U 5 e h 5 t a R K N e / U Z i h M j 7 W a 2 7 k H v a j p t v v g V R D W u J U f k e 7 9 4 K S W s 3 i e p q u t d Q 6 g u o G C b y N S 1 b t k G 3 T v c Y G i Z V 0 2 Y t Y H f Y S + V G b a X u 8 q m v R 2 z b 6 R + i I v I d 6 g v T P f H S 9 P F v f 4 w f t M 9 J l V b q D Y a T x 4 3 B q w k L x V 8 T 0 b V u r F 0 P 7 0 5 + + Y r U / P l V a o Z K 2 Z g M s 9 k i K i L S o 3 5 O S t 1 j 5 V p X X U M d O p i F Z 1 9 + X / s L I r q + 5 1 6 Z i o + n v X c 5 O y X t q h l q c J 8 e 6 P J w X 1 E R 0 f W o + / p v 2 6 L u g X 6 1 y 8 + h 1 A f T X G Z E 5 L r n l L O 5 j F / U D x 7 + O U V d / v j G 4 k 9 m Y v n G L K V H R K 6 4 r 3 s s 4 g b + 8 4 o 4 X X H K t 2 D W D F g s v B n h 6 5 b + e A C j 5 q R g / E L X d + o h 9 4 V W D 9 c e N Z X Q b k o U F h W i 3 5 A x Y o h 8 W W b e G W 3 p 2 N m C I j F C R l q e / C v m z 5 p + e Y o y b b J m O i e 9 8 C z i 3 0 z k 7 X I / o G 4 g U 2 h 3 o n p Y G C K b t x C j Z K Q e 7 R t h 3 c 5 L G 3 K a 1 d f R b d 6 w n m H y E 5 d e B d M m 4 M N U Z H d g w p J t W j s g t n 4 z y s C n x q H Q V q h M U C a Y U 1 N + w t y v / P e 9 q Y H I E 8 t v v N 2 x n G z k n y / U 2 g e r X N s C z F 2 P P T k a Q / r 2 1 P q m o O B g 5 8 r U P K 0 g 8 h c X z p / F 3 v 1 Z K C h 2 4 p a o F m h c x 9 g 3 L / b q + F e s T d s D U 4 f 7 H n S + m r B I D B P 5 j 5 J P / X p i x s 4 5 l I U / c n b D t G r b U a c l q G p e v U j k T x 5 p 3 w h m h o l I j o 6 d H 4 J p z c 7 j u n t K E F H F 2 O 3 F V y + O J S L 3 W S x B D B S R T A w U k U Q M F J F E D B S R R A w U k U Q M F J F E D B S R R A y U n 7 A V 2 z F y 9 m a t 7 c 9 1 7 X 2 w J B 8 D 5 Y c K C u 2 i R 5 7 G Q P k J s 9 O B + 2 4 O 0 V q j O t X F K H k a 1 / L 5 k Z L N Q t Q 9 4 6 h q 8 C f v R 9 Q g M U x V i z 9 9 I o k Y K C K J G C g i i R g o I o k Y K C K J G C g i i R g o K p e 6 W e T E T 9 O 0 l n 3 s r B g l P Q w U l a u g y I 6 T 5 2 x a M 3 o X V l / H Q F G 5 a p h t a F z L g g Y 1 z W g f F S F G S Q + X H l G 5 7 H Y 7 T p 8 8 r u 3 A W r t e f T F K e j h D U b n U F / H V i W j A M L m A g S K S i I E i k o i B I p K I g S K S i I E i k o i B I p K I g S K S i I E i k o i B I p K I g S K S i I E i k o i B I p K I g S K S i I E i k o i B 8 h F p B 0 5 g 1 f b D + D n z u B g h b 8 R A + Y j E d R l K o I 5 g w Y Z f x Q h 5 I w b K B z m c / J C 1 t 2 K g f E R M s x A 0 r x u E d k 2 C A e b J a 3 F P C S K J O E M R S Q P 8 H 6 O P F 7 o o u 5 O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 G u i d = " f 3 f a f 4 6 e - 2 b 8 e - 4 b 5 6 - a 3 1 2 - 5 9 7 d 2 9 e a d 9 0 4 "   R e v = " 2 "   R e v G u i d = " 8 1 6 5 9 6 5 9 - 4 4 7 2 - 4 0 8 4 - 9 f 4 5 - 0 2 c b b 9 a b a 5 1 1 " 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b 7 8 9 7 1 4 - 3 3 9 4 - 4 9 5 7 - 8 4 8 a - 5 d 1 3 b 9 6 9 2 6 c 6 "   C u s t o m M a p I d = " 9 b 7 8 9 7 1 4 - 3 3 9 4 - 4 9 5 7 - 8 4 8 a - 5 d 1 3 b 9 6 9 2 6 c 6 "   S c e n e I d = " 7 6 7 a 6 d 4 8 - 7 3 d b - 4 5 3 3 - 8 5 2 9 - e 4 d e c 8 5 7 9 8 a c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 - 1 . 8 8 6 9 4 7 7 4 2 2 9 1 9 3 3 9 < / L a t i t u d e > < L o n g i t u d e > 3 . 4 3 4 2 7 1 6 0 6 4 5 6 8 8 2 3 < / L o n g i t u d e > < R o t a t i o n > - 0 . 2 1 8 7 6 7 4 6 9 7 6 1 7 5 7 2 9 < / R o t a t i o n > < P i v o t A n g l e > - 1 . 2 9 7 7 2 9 6 8 3 8 4 2 8 1 8 1 < / P i v o t A n g l e > < D i s t a n c e > 0 . 1 6 3 8 4 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G N L S U R B V H h e 7 b 0 J l K 3 X V d + 5 7 1 i 3 x l d v 1 G T N g 2 0 Z D B j b b Q h N S A w 4 n Y S Q N B A G Q w K L r I S m a U K S R X o F M z W E J u n O A g J p 0 k 0 C d O h m M E 6 H I T Y Y M x j M Y F u W b E m 2 J E t 6 T 0 / S 0 5 t f z V V 3 H v r / + + / v u 1 V P U s L g h 4 3 R 3 V W n v j P u s 8 8 + e 5 + 9 z / m G q r z j 9 + + f x A x m M I N r A t X i O o M Z z O A a g C z U A z M L N Y M Z X C O o v O M P Z g o 1 g x l c K 6 j 8 y k y h Z j C D a w a z P d Q M Z n A N Q R b q g z M L N Y M Z X C O o / M p 7 Z w o 1 g x l c K 5 i 5 f D O Y w T W E y q / O L N Q M Z n D N Q A r 1 o Z l C z W A G 1 w g q v / q + m U L N Y A b X C m Z 7 q B n M 4 B r C T K F m M I N r C J V 3 v u / B m c s 3 g x l c I 5 h Z q B n M 4 B p C 5 Z 3 v n 1 m o G c z g W s H M Q s 1 g B t c Q K r 8 2 s 1 A z m M E 1 A y n U Q z O F m s E M r h F U f u 2 + m U L N Y A b X C m Z 7 q B n M 4 B r C S 8 N C T U Y x t 3 U y 6 r 2 N T F c i R o 2 V a L d u i u r 8 o c y b w Q y u A V T e d d / D f + 4 V a v K 2 L y 9 i C e 1 B x F Z n E i u v e 3 M s v f q L i 9 w Z z O B j h 5 e G y 1 e R S X o R 6 D z 1 + 0 V s B j O 4 N l D F / f n z H i b V u Z j I D p c h C p s 8 2 D z 7 o v V f i q E q t / j F 8 m f h j x d e k o c S 8 4 2 p T s 2 g g D v e 9 R / i r n f + h E O 8 + x e K 3 B n 8 c U E K 9 S J q 9 u c t H L 1 L 1 + f B 1 F K 9 S P 2 X Y J h a c K V G m 2 s v K J + F P 1 q o v n j 2 n 7 N w 7 B V T / X l + e N H 6 L 8 E w K X + k V R P l v F i d W f j D w 0 t i D 1 U 5 9 L I X a h K X 0 e A F d V + q Y W q h 4 E 2 t 9 q J 1 r l U Y a w I I n o Y X K f 9 k D i + J P V T l y F 1 T P S o D U F 5 n s C / k h N r h 4 0 X u t Y f d d i + + + y f e 5 / B d P / H e + N 6 3 P h H f / x + f L E o / + e G l c S h R 1 Y r 7 P J g p 0 9 V w 0 E K t 3 H Z X t A f V G E 9 Y d q 8 t P H N O + 7 P J e B o G O 5 e j s 3 m p K P 3 k h 8 q v 3 / + R P 7 p s i Q H V w W Y 0 L v 5 y V P c + G t X + F W m k 8 q o T b 8 Y q + j O c v z 3 G C 3 f E c O G e 6 C + 8 q m j 4 Q h h X F 4 r Y x w F G / e j / / J u L R M K F 7 R z 2 L f / g P / r 6 U o b K e B Q 3 v e P f F 6 m I H 7 z + a l 5 9 2 e u W i t j H D r / w m x + K D 5 3 e L V I J c 4 1 a v O X v f n a R + u S G y m 8 8 8 O I K V Z k M o 7 n 7 c D S 3 7 4 v a 3 k e i P l p L N 7 H K t m s c P 3 t j r l 5 f d n 4 U D X x H a 5 T 8 4 s L m l T a B e 6 p Z U 6 A I K 2 C F O o p U V c g m O G + 8 Z s M K e T F U V f o h T q a 2 y a 5 D i m t u m n c X P t d 5 + / X 4 Q 5 q / z o l L h 7 5 R 2 j u M 3 s 9 + p d M l n N / J 8 l v / w c 8 L 9 0 v D U P + X A I W 6 4 e 0 H F O q 6 f V 4 x r 1 / 2 u u U i 9 b H D v / r J X 4 + t Y a t I J a B Q 3 / 6 1 f 2 4 U 6 s O T y r g b j f Y j s X r + R y R 8 I w l Y f 1 + A S 2 H W r y q 6 0 b e N R s E a s 7 I 9 i p d r A / t 3 V x s p 0 h b o A 6 C 0 1 c K y S 3 l R 4 a o 0 + A 8 o k 6 x g W S 3 z q Z y K m j S R z L Y 1 Y U c h y + w S p v W m U I m H / v P p I p 5 w o V C o L / i K O 6 P W E J 4 p H a I 3 C Z 6 m S 0 D J S U 5 C P H I 9 4 r U 4 s / A P Y 1 T R K j 7 t N 9 s b y F K y U 7 0 9 0 3 8 G A Y W 6 / j / / u y I V 8 U P P V 6 j X r x S p j x 2 + 5 0 f f E Y P 6 A Q U V f + 6 8 6 X B 8 7 V / 9 1 C L j k x s q j / z 8 y z 3 7 C I + t x R T 2 4 w i P A f k q 4 q X o p M K x q U 1 I y 4 S w o W I q c x J F I c 4 P y q G 4 / H P a Z b 2 E U h H I w R J C A 2 X T v g q o F n u i p P c A n V M F E D X Z 8 Z T m B 3 / x K S J T X C g U L b / w z X d G v a G Y N N a 0 F D T s H 3 8 C N Z V l P / z F t S X m / h T M H / Y E J K O p P 3 3 X p R x a z Z t K X X V Y r G r q S j n q r x o t 8 0 K Z a m d C i Q o K n F y r D f U 0 U P 5 Y i 9 h t F L q u 7 H u M B x w i N G M y r M f 6 x u 2 x 3 b g p h k s n X G e 6 T 6 n W Y 9 x e j / q h 6 5 U U H u F 7 P q B Q J w 4 o 1 L 8 + / u V 0 Y h j v X Y m v + v y 7 M 3 E N 4 J / / 2 7 d H r 3 a 1 g r 7 x d b f F 5 3 3 G L U X q h c A 8 D 4 c j x + t 1 5 q I g 7 s 8 g S K F e K X q Z c g Q k h f s g u V M h 5 6 J g I b Y y k E E b L t n W I G G z 8 p B G V p R V 1 s 0 E l c o 8 I A U Z E c k 6 X A X T 8 o S y / n 6 7 f X B e K f D q u 4 o y F h t q y l C d D / 6 S F K p A D V w s F O p N X 3 2 X F A o B T o G m U v Z h t V a c a F 5 J A 5 T 7 x w r M E T N W N f u p S m E 4 K S O v z M + O U Q 6 E g s X A m p f Y / C f L U e Z K S P H A T R 2 N Y z K p x + 7 5 W p x 6 c i e e f O f J 2 B 3 N R W + v G 4 t H D 8 f q Q j 1 u / N R P j d Z 1 d 8 b e l f O x u 3 U l O t 1 d t o x R a S 5 G s z K I 5 o n b o r O z H n N z y 1 H d u B D 9 K 6 f l h I y j V h n F 6 n w l X v 9 1 r 4 3 a 4 U G c + a n e l J Z / f f x v E 3 G 6 0 j 4 f P / i 3 3 6 8 E j y Y h J 6 M 4 2 f 7 S L D T d b i R I G e K K 1 V 7 r v 9 q 5 z 4 f v + L H f L m L 7 8 P V f 9 O l x 2 w 2 r R e q F 8 C 9 / 4 P + M y 5 u 5 S K 0 s L 8 Z 3 f u v X O w 7 U d p 6 M 1 9 5 G 3 6 J E p L z v y s s d / 0 R B 5 e G 3 v n x S k x C m e C E k K R g p C B C Z j C P X F B s s a k o i U L T b B 6 / k q l b m 0 n 4 f l / 8 e a F c K X A G K G m + R N F A V Q I k V R / d p g 7 5 Q r 6 y d 1 k K T a d x A O Y Y s / 9 A v n M r F o E h f 3 L H Y x 2 f 9 l Z v j 2 A 0 r i h f 1 X Z w 4 0 i q R J 8 v i h Q I Z r 2 f / t m i 0 G c W 4 6 M c 0 e B O p U C 3 u c V H i c p I o H z i F Q 3 8 n h R U G q r J g F S z W Z C 7 6 o 1 Z 8 4 G 3 3 x / 2 / u y c F q s Q x r c o j 1 f 0 L f + 2 N 8 b L P f G O 0 l g 5 F r 7 c V O + c f j s W 5 I z G 3 c F 2 c f s 8 7 4 + H 3 P x A b / Y k V b W e v F 0 v L 9 T i / P Y w L v W 4 s z 8 + F 9 C j m t X h c v z y O r e 1 + t J q V O C E L + f l v f n n s P r Z o O o A f R q E K 2 m P v f P z w V 7 3 f V D J W x u c 9 r s c k H p Y L V 2 D 5 F K e O g S t y I o u t v 7 k v b s Y b v + 8 O p x O S v z / 3 P 5 2 O o 0 t S a O d n H j A a w 4 9 a f P 4 3 n 4 v B G D x S K J H 5 9 u / H w g 3 j A 3 t v U f V J X N / 9 v S m P z 7 c + x 9 d P F F Q + / D N 3 a 2 E s B q j L N L o f M d G l y 8 P q P 7 V A B Z T x v K g e V y W m 6 Q K m 9 X C Z i m o F 7 x K K D K o x F U W X 2 Y 4 8 L o W Q 8 + N Y g T O B t q S z Y S o u M I k H / t O p I j u X j k u F h b r 9 l a v x q s + + n g K 3 x Z X i u q / 0 j J W 8 T J f 9 o Q w v t G p K o 3 y s 1 q J z I i E r 6 0 N b 1 O p a E M D N 6 O T y K U u 2 Q l e 5 d W O 5 Z v 1 m v O s H 3 h 9 v P y l l V P 5 N N 9 8 c r 3 / Z j f F Z f + + b Y m H h a N R w 1 7 R o D P p 9 W Z m h 3 J 9 6 1 O b m o t F s x s b a l d g 9 + d G Y D I Z x 9 t G H Y k 9 7 2 9 b K o b j 4 0 O / E X r c T H z m z H p c 6 7 T g 0 V 4 0 b l t W n V q Z W 9 O O I 6 H n j 1 9 0 R 2 x 8 5 a r q g 8 4 e P f Y m v U H 6 i + X S 8 5 a 8 / 4 L j z P B 7 q Q S M K R j b j 1 t h w T a 1 I c s u m i 5 f K F B 1 7 z H L v / v k L 9 0 q / 9 E 8 e j K X W y B b a e 2 g W H i l S w i S + 5 J / 1 4 v w G L n P E a 1 5 e i x / 5 l t J l x J q L z x M W r 3 7 c t / 2 / Z P Y n E C q P / P S + Q o 0 1 d i Y Z v p K 3 L w w I i P 9 O 8 1 K 4 M w B c P A V 2 d b L t C x S v k L 9 9 Y S W + X w 5 c V R 8 c U z x k H M A n h o M H i z G Z D M l w v S S E / l V u e p j N S T z 0 9 q d i 0 C 1 W z w I F + 6 i l Q 8 3 4 S 1 9 2 Z 2 Y I q p X c A 9 G e i u x d p o p i d 4 6 8 n M g K V k o r f P K C l T v p R E m 8 V 5 K A Y X l K 4 U h c a e G o l X x Q f 5 N G D K Q I v / + j j 8 X 9 z / S i u r A S c 4 1 6 r F 1 p R / T 6 8 T X f 9 M 0 x v 3 I 8 K r 3 d m H R G c e j u e 2 N 4 e S f 6 3 e 3 Y O v l A D J R f W 1 y O 1 u H r o n n 7 p 8 o 4 d q I r F 3 D j u Z O x r X D y / H r U Z I 3 W 5 f q 1 m m M p r p Y N 9 X d 8 f h y H F z r x W d / w G X H 2 V 5 u m S 6 y K f 3 P 8 S 6 W 8 U B z x 2 p u f i b / z + v e 7 r N C 3 B C d G x f i K b P F j L D c z o e C b g y V H P 9 X 4 S 9 / 7 f I W a x G 9 8 2 w e j X s t 5 9 v b D f F J J g b c 7 q M p a w f N G N L W m 1 K y 8 L G j M A V Y S Z V R Q P / d t / U u 3 / U R B 5 d G f v c d G 2 0 J B h i e b Y T K a z K S s p q Q r F m A G i 6 l T p f E E H B B 4 g e t k x O l M c M m I s x 1 l c s B n F j k v Y 2 U 6 a X H V Y l b 3 B q + O p c V 0 A x 5 / S g J T 6 8 R d N 1 1 U i r q 0 y s n M r i v x y L u e j f Z m r 8 D B n 0 K h V u W G / O 3 y 4 V l w p 8 B b + K G H o G x O u 3 D z 2 C N N T A O 4 c / I R A l t u 9 4 l b h + J K Q E 2 L 8 s w 4 c M p i a U / E 5 H N Y U C W O E G k 9 W H u 8 H b / / t t P R 0 V 7 n 3 P Z e 1 C s t r d r V a A 7 H c c M t J + L u N 3 x h t I R m X G / G 3 P L 1 0 d v e 1 l 6 p E 5 P + I L b P P h l b 5 0 7 H u U t X Y p 1 b B F o U q p W h e q 9 F r 9 u N w V A L h B R / N O 5 r j z W M Q y L x t Y f r c e d f X I i b P / + 6 W H + o G o + + u 7 w v W I m 3 3 v 2 3 o l m H 5 k n 8 1 X s f i b / 6 y s e L + U 0 h R p G S r 6 U C M P J U L N q T T k s P b 1 j s k o c T r d i f / 3 3 P 3 1 t N 4 r e + 4 y H V S C U C P O e y n F w y A z 4 q o Y W H + Z n E n K 4 a n w 9 5 q K A 5 c R 3 6 0 j 5 q 8 3 t 9 / U R A 5 b G f u 8 d s S M p y T 4 M Q M a z M L q / F 6 E g r O q 1 R R F I I s 8 4 L r p l w P B O J E z h Y t 1 Q h K 7 f z 9 5 0 q 2 O 0 6 Y h z C e 3 E 7 N 5 / k n b + 0 F S d W t + P G E x 3 n H Y S 0 A p V 4 8 n e f i 8 3 z e 5 l p q M T F 3 U n M L z X i C 7 7 q d t V j B V R d + q V r E V G 2 h d 5 K T R Q o j 7 M 5 K 4 y y v X + Q o o 1 V D z c F A R p X j s v S f 2 r U l 7 4 k + v W G i u c Y k S q r T M v / R K H T 7 s T g 3 E O x / v j 9 c e 6 x R + K 5 s + v R q 7 a i u d K S c d R O o 9 W M r X Y 7 V p c b c c d K M + 5 4 0 1 f K + t w Y 0 e n F p D u W Y o x i 2 N u L X n s t e m t n o r t 1 O b a f f S a e 0 M I y 0 H 5 r o r C 4 t B B r G 2 u K R + z u d s y / m q z A T R L E z / i 0 R n z a 3 7 k t o q X 5 r g 7 j 5 D s v x o U n T 2 g M 4 u + o H m + 7 7 a v 9 O B + z 9 M V 3 / 3 Z 8 w a v X U A / z J v d C Q s p J p Y F W 8 I k G y E / m c W v B s k K Z 9 5 W V G I w G 8 a b / 9 V M c T + A q C / W d c i n t H s n i S W n 2 l U P l F h W u u L s F r / F O h D c X M F f Q B V d b F z c Z x f s 2 / n n m f 5 y h 8 t j P v l x 0 i T k w S w I B U S U g u K U Q p 7 / G N Z U O O H g t 2 z G 8 / X z q O + Y 0 1 9 J P L / E + H 5 f B 8 V Q v j g 5 S s P c h j 6 2 t Y l n V N d n b E c 2 x l F B G n 3 r f x V h 7 t r x D n 5 l Y q D l t 4 P / K 1 9 y l e s r D h d P F c e j U x I 0 5 4 g c n C u b j + q L M O I o F K J Z i V H 1 1 d B a + U n X m V F J D v b J M t A 6 H u d 9 p N O T a K T 4 a y X Z I Y h v y X 6 g z H g 5 i t L c T v V 4 v e s 8 + E Y P 1 z V h 8 9 e t j 6 d h x G T L 2 W L k C 0 2 N D S j o c 9 G N n f T 2 6 u z s x 4 s X A k Z R M L l x s r c X e 2 a f j 0 u P v j f X N 7 W j v 7 s V Q p K 7 t b E d V + 7 e j 8 7 V Y E c 2 3 f P 7 n x e J N n y b F X Z U r q C W i 3 t Z c j 6 N Z u R z z C w / G W 3 7 z 8 4 p x R r z 5 U 3 4 9 3 n D P h s q b n l s T A T / E b y 8 i n g e E P a 0 D d w F s 1 a V 4 a b 0 5 b K G O b M q w E m / 6 f h Q K M D a 5 l l K o t 3 x I y f Q 2 r I i u n 2 0 S U i E p T Z n h s a g F 5 c B r z c F k X l f F K l p w u G V h e R 3 L U n 2 P W 3 8 8 w R Y K A d X 6 6 c k t I a M Q r 4 i Z m A O y L G d G U c d R h k q O S y h g 4 C g k g 7 N g W Q g L N L 6 W O E o k V M U 6 H c x L A S 9 P l V A a m E k 9 h N r 1 W J I E 2 a S M Z / + e X U 9 G a K O + F m c / s u 5 4 C R y d 1 7 R Z + K K / 9 6 q i f f Y H l P Q W K K f 9 I S r h e 0 N M 6 E J 0 G l 8 Y / c b n S m B x s K A 9 3 c L R a B Q N K Q 0 K 1 J j X h I s X 5 N W l V H m P b R / 1 W B a H U Q K 5 i F W 1 T 8 D i u b c c C 6 A G p o F 8 5 6 X Q 0 Y b n 7 s A z k X L 1 t j e j 8 + z J u P D o f T H Z v h i T l v p f W J b b 3 o v O 7 q b o V N v K Y h x + x X 8 T i y + 7 J 5 Y O H 4 5 a Y y 5 2 d r e N b z g e R H N 0 K Y 4 u / k d x R D z z c T + d 5 4 I L F 7 z H 9 D w Q F x 3 M g x c + 5 k f p q o R 7 I l c T a 0 Y r L V Z P X l i M b / h 3 t + d I 4 a c u d T X 5 t b c 8 k n U U J t H 1 g Y n T V k h F P c 5 y b p Q x b q l s I f s h z 3 0 X Z V 4 U k c Y + l M Q f b H 4 / B R 8 3 k I W 6 Z 1 J l Q 6 i V g S N n J s u E G X Q l z a 8 Z Z 6 q n 2 Q x 0 m l d C k X Z 9 x w R F x H X 5 1 R W B 8 F X 5 Z W / 4 + V R I a 1 M o j P M L X I W Q l / n U d W u Y i O 5 m L Q F 0 Y U 2 K q x i + L X f v s f c 8 l 8 V F e z 8 t o e j f + v v 3 O u 1 9 E l h U n i 4 8 9 e z k K S G a E H J W Y y n U T u 1 / i E H j V i k S 5 V I A l f A o V T m m G j j 6 U q Z l T T z 0 K 1 2 r 8 U S J 6 E E w q Z f S Y k D Z A I S B M i 9 G 2 f O L A n X K a 4 l r N M a e J 0 w U H / d 7 s X l p X R a w F 1 V Z w c n 2 T l R W D k V z f i 7 G 2 l s 1 D q 3 E w v J K b O 9 s m Y 0 L i 4 v q E n w R g 3 4 3 D s X P a C A n L e C V i t r r p 8 Y h i s o 3 t D f 6 E S n d 3 6 i v x j 0 1 7 e v g A v M A I h 8 Q q J K i 3 l t J u H H P 3 v n B Z v x v 7 + A A C N q T 0 r r m / F 3 f 9 p i y p I C 2 T p S i o B q 7 9 6 I 5 z o M A r j y m l 2 L 5 w A e a s e L k 0 6 4 n D B 0 N p R P t 0 X X x 0 P Z b 3 O 7 j A V V v V t W 9 W K Y k A 9 E G G w K V 8 m R x p a b A K w I u x t Q s q 6 S w E P u A Q F A X 9 g u K 4 v p k K V Z 6 n 5 G h + + l u P X K d Q o D o d S y x x J d W P j R M Q Y i 8 X 4 H J V 4 U i j y p C i L 7 x B A b + P L J q 4 T U R E + 1 B s C q Z t C A 7 v w T 1 Z g W 0 j V E Z f 0 n X x S A m T g J Y a S n 7 1 t i q f 3 O s N b 8 v h o 3 b Y B 6 6 E T U J L / f y g L G u H O C M + v 2 o W Z n A A 4 1 p o U Z a / c e q P 5 T l 4 l o G 8 0 B K Z K X j 6 Q b R A K 6 D Y a R B I q r w D f 4 R h m r b G 8 h l F G 5 G n j 2 J J u F q L C z G k Z t u j M W 5 p h R q H P X j x 7 y l b 8 z N x 8 L x 4 z E a j q L b 3 o 2 F l d W Y X 1 n R c C X 8 s q p g a m p v 5 Q f M t O / R j k 3 9 i F 7 N / V B W Z z j u x T c 8 c y o + 8 O x m f M d T T 8 d X n j 0 Z P 7 d z R X w T d a J t o n k M g v D Q h r E g O 5 c 2 y A N K + Z n E 9 Y e 7 4 u u u y j l y Z 3 8 G D k o 4 d M B C E c j j S o F 4 7 r k X j s m O 5 k U 0 c g B T z F n O H + q 9 p O u J W K j 1 4 + 7 F n 3 W v H w + o i o 7 p Z H I 1 P Z h M S 2 d W 4 s L K M 1 U v 1 U N 8 r A 6 q x 2 S T B k q B 9 G q t N D z o P v 2 5 s f v s Z 8 b l C y t x 8 l Q j 1 m s P T S f e P N K f 3 F s h W C g T 6 i Q c E K e r 6 5 j R O R G e N D I F 5 d V 0 G S Q O 4 M t G C u D S O t n A R y / r Z N E U W F E 9 a e A X V f C D S Z c / b t G t H I 3 d + r d I k b 4 5 h v V b o l 7 h h K 7 A A S 1 9 h E F X u V v 0 0 L 1 4 J S Z Y A e r o z 1 j C z j 5 p L A E e s Y d i z z S S k H o / p b I D i o W Q G 4 8 b M w 5 1 r + v p j / x S v P 1 H P i v e / s N v i F / 5 P 9 4 Q / 8 8 P f Z W U V j T q t 3 y m 0 Q q r M C g U b H t z K 9 b X L 8 e O + l q 5 6 Y Z Y k o L N 3 3 B C d E m 5 R N / K s W N R k 3 J Z + R k 3 1 N O n B l f t / K Z o e V b 6 t C N 6 1 s R 2 W S i Z 7 d G o F + f e / 1 v x r c 8 9 H t 9 1 7 q T D a E c 0 t 1 W u + R r L c o 2 l d I G C y A W t y M 1 k t c P q M D 7 w I x 8 5 N 5 O 4 a V U K p b r c Y k i l Y S + W + 7 E E Z I v y z B s L 3 6 S y p 3 T e C L Z 7 K A W v k l f Z l I J t 6 y o F 9 X 0 y B f V z t P l I v G L p p z y 8 P + 1 Q e e x t 5 X 0 o A o K t C y l n M Z t F R g H U T Q V Q v g W + a K M / m Z d l 8 K u s C 7 i M e q 6 f d a d 4 D o D L C g E R l 4 w n Y b / u 1 W 0 S F 4 E J y T I C t K s N l k Z 5 T O b 7 3 8 a L b A U O B b t 8 g v / + G + 4 t 2 r G o 4 N p p Y h G w y u H Y q 3 9 1 d G p 3 y Y W j V C u g 6 w F S e 0 e x S N n v q N m I 6 k X t O W 6 4 n i 6 n O C 1 I r p r 9 8 d c l W s R w G b E m J a 9 p k 4 F F I 5 u g k C h a Z 2 8 t d r U n G s l q 3 H D z a 5 J H t D N v o E d Y h Y p 7 W p 1 O W z I 9 i O X F J S t X T e V 1 W Z + 5 B S m Q 6 O 1 2 u l b s Z r M Z F W 1 k c H G 9 f x 1 U o 3 f p t 6 N 7 6 g e k 8 C g G F M s C N + R k z Y m X M m L P n D o Z F 9 W 3 a l M Y P 3 7 v H f H W u 2 + J O V n j f I K E J T F v / K b L D T 8 j v v v / u z N + / / G r P y z 6 p l d f i W / 9 o q e z n m t R t 5 h H J f 1 A 9 n R e U X r q Z L 8 J d r a V D Q 9 l 2 Z 3 m k I K F E J Z S l k q 5 N b w r P r r 3 t U W 7 P x 3 w H N C d J 4 Z l t w j p V A g 8 q 7 B O h J Y r S w k I L F I F E g S A N o x Z y Q y q 7 D p F X D W m j A I v O c W V H p I x m V e g V I 4 E l r h r J Z h e / 8 2 2 X B K P O 3 W W r z A Z U F k N 1 8 v N y r Y u c B i P U E Z 6 4 o o b t R C 7 j f 8 x L j e + M 9 q 1 O 8 g t a r O C Y s k K H A i K 4 i O k s V a P n Q t X Y n z d d V I g 1 R Q r O M 3 D I l k h C F g g B R Q s 2 y k t a 9 S X A g w G 4 x j 0 h t F X 6 H U H 0 d G K 3 9 7 r K X S j p z x W / / n F 4 3 H 8 h k + J 6 2 7 6 9 B j K 6 o x w w 4 Q X c p i a g W j b X t u M n f P n o 9 m f x B z 7 J l n P p l y 5 1 m L u 5 b a 2 t m J v Z 9 d c a s h q M + b x U H 8 x A F 3 R 2 D k T u 0 9 K m U Q T Z y W T k f g y q s W w W 4 m e v K u B F i G h F d 3 i k 8 Z H G L W H s f 3 k 2 d h 5 9 n x 0 N z d j 1 N 3 T G E H I f G K 1 N B s S g t P n y r l J / h F u O o K F Y q 7 S T S / l b u r i O c k C m w s m A S s 1 n q g d e z N Z w 7 E s H I 9 / T S Y t y Q z 3 q P K 5 P y s y 1 s + H I x G H 6 o / H X Q t / u u 6 f V Q e q M d U m H u E g W L g o I 0 o t T Z w V J L O m Y C 5 o Q j R g 1 i X i u B R c y / Z T P A L i 2 S d s o g 3 M z D Y W W M r c H z / J V A T Q C k e R 6 4 t E u 0 Q 0 R d y T X s D 4 i z Z l n J 6 c p t x 1 i n p q Q + A G 6 9 h 3 3 1 d i s / k P Y 3 3 u + 6 J d u d 1 0 U J k f X 0 0 j G E i m c k x w 0 Z T u 9 Y c x f + K Y x k G 9 7 H 8 o Z c p j c r l 1 C L 7 y w A O l t G F x K e u W C k e b M p B f A v W N U / U y S A F L x d X + a H t j I 3 b P n o u F + V b M I + j t r V g 6 c j R q L V x P 7 n 2 1 j Z P j + j w V L B V a u J T f l 9 v X 7 2 / F 2 o f e o j 2 9 3 C m N p y a 8 7 K G 8 i H h u Z C V 7 w i N l O q R F a L U I T S n k u C e F 2 9 I i c G 4 9 1 k 9 f i v W T F 2 L j t J T s y o U Y 9 D t S 2 l p c 3 k R p 4 G U x I I W X 3 9 B m Z L K a b d E k R e G k U n V y f u g X t x v F 4 U Y 1 r p + 0 2 Y c V A N I g 9 z u k S G a V N F 5 4 K t 7 v d V R X e z L 1 g Z T J y V V 8 K Y 7 V T 8 a n L P 1 f b v u n E a T 6 K A H W h 9 M Y R Y v B Z A V W e F 1 N V A J l p S D k o C l G e G E E S x p 1 V Z s G 1 C 1 + S q A t 3 a q J m E d 7 y q R W E 1 2 L g D 5 S X q Z d X 3 j p C 0 F w D + C x 6 Y O O 7 B s h B 6 i S L k S x s q k f b g a W + J I 4 4 l T W V r h 2 O H Z r 3 x R X 6 t 8 Z v c m t W c V 1 w E P v R d y x U i j U L w I p J J L f q D T E P 0 6 a D g g p C l A G u j I I n 4 P A h w z Q X O B y P c X L 6 0 E g r 7 R u B J j E Y z e 9 v e 1 o X 7 n o h 1 + X W v P R H P V j 4 a b r Y u H G 6 2 K o c i y F F y v h I z 1 Q 6 E t o u 1 I U X + X W d Q d 9 u Y i d 2 P r I / x 4 3 / f K F u O 5 d k 7 j n t 6 t x l 0 L l 9 7 I / 5 g d e d j p 9 0 a E h w O o i / N v G g h 0 b W 5 m R B F c M m U j J s G r d t X H s P r M b W 0 + f 1 a L C n g Z e 7 P + 8 6 m X a o w k v l o W T u 4 O u X w Z k R Q r j R 7 R k f b h f x b E 5 N 3 p 5 0 k Q / c m B F E B Z L C q l 9 L / a A + p N x Q 2 N X A O + Y u l L I S i c W a k / G s e Z 9 w n 3 t I S X V A e I L w E K g H M 7 L c i Y E M b A o v C C O Y L P q w X T y F N w 0 0 w x a h Q 4 T M Z u T n / L g o x S e P N i A 2 W q o f C 1 8 0 9 7 J R X A R D C a O V c d 4 l Z Z Y Z g 0 q i p I U x C K o f x Y M J k x i U e Y W d Y n X 1 M / h O N v 9 + u h W b 1 Z 1 1 f e 7 S n n K a O 9 c d e m P W U I x h x J Y 9 h a D Q U + L d 7 6 I W Z F L R R 8 s 3 T 5 0 k E K h I L Z I A H U O K B I 0 g h K 8 H D 7 Y U h D U r g w 5 j q x 7 M J 8 w V N / D v b 1 o X 7 g Q i 9 o j V Z u 1 a I i G 5 u G V m L S 4 R y O 6 1 T U s x y X r q U 1 X f l p P o a 8 w w F 1 U H l Z p 0 O 1 G f 2 8 n u k / 9 Z F T 3 H o 8 L 3 a H D E 7 v 9 e F L h 8 j q r P H M M X 8 a x e m g l l h a X h Z u D n j k f t Y / k L + Z J s e Z C g 2 K U k J + L G X T A N + z F Q o z l 2 o 7 l T k 7 U P / M z i q W c E x + b 4 9 p y S C P + 0 F Y F Y / i u s t F E b u S E w 4 a 0 W D n n 8 A n L h d u H H C C J K D + W j D R 4 6 A d a y s D C 2 o w 7 5 n + O 6 t c 8 V D l J 4 4 T H 9 x A U 5 4 c 8 b 8 B t v f Y D z H E Q Z W Z C E Z g 5 m O 5 V i i T C V P 5 4 0 K W q E I T A l V T Z j F O e 6 k N P C q 0 u Y j 6 C B k 4 L J X E H R Z U m q K E C T K c l C l 3 Q 5 X w s B Y o E f W W e x p S n C A J N Z G V V 2 5 7 D K t U m f H s t F U P F C D n K R M 0 S n 6 2 O J o 7 D A E 7 q M E n D d l + b f K 2 q v s m b d C G k L N 8 V l n A F 9 0 t v x p 1 9 X 4 U T 5 S g U E J f Q f F N Z e e J K P M e r / l C E v g S r r R W 9 0 4 6 W X L v W 6 i H f m F 4 9 c p x O p v j Z E w 0 G U i I p D E p k / O Y D / E W g p V z d X g w 6 u 9 o T X Y n + q X 8 R t c 1 3 y T 1 V n v o q w 1 C 4 y n c B x f 1 i D O O 4 4 c T R e M X d t 8 U d t 9 8 Y N 9 9 8 Q s q r M t W H E e B X M 6 o p T / x g L 6 X + J 4 q L b V D h c u b Y d J x 5 I j o b 6 z H q M 2 d Y H e a S M Y t m h E F g G f C M s H D R P i W p V D p O H 4 2 Z f H A j E 2 M O R d J q O c i C V b T v s k u o e t y e e f 3 S N 0 e r W n z a 4 R o F S y J E m l k i x q a 9 y G N l y W N Q V g E x x V y i 1 B W m g e F x b w T 3 h X Z G R L 7 S t j x F K C H T 2 Z w / P h l x t F A s l 6 u 9 G Z n 5 + u u 8 I g O u e Z U z s y 3 A r q K i g s m u i m L g Q n C V C 1 B f i W H l q M I R N a 9 J I d w E z N l X o Q i h v c O E o D 5 S o A + k w a Z G 8 9 w E b T T c L Q L L i d m E 4 A W E X N U r x l X e Q i C U v L C Q o 6 R T 3 i b Q J n m A g v G a h q w K D 8 F u b 8 d k d y f q r U U p c V P W o R 5 L S 0 v T P k y + h H Q g h W / L g v Z 8 a C G a K R P / h i i u F K Y v Z S Q M 9 z Z i t P V c D E / / M 3 9 w h / L K o G s l K g N K t X C k 2 B V o 0 N C d i 6 w Y h x I R 1 5 V e U L g c B A s v c U S L u v q F J 2 X 5 g S B 0 M e z L L b z S i 5 1 n L 0 R 3 f d 1 p 7 m P h + u V T F k D R p 3 E C z D F 9 Y q 0 4 / C B d L q D M E C 4 g 7 i X 0 Y r E 4 H x A N T B y L r X m O r D X j 0 x a / J x o V n v G E j x 9 7 M I U o N E N 2 Q H h N G c R w Z T B F U I N S I M r g 9 k W c y c 2 4 m 6 s 9 T M / A O C s + T Z I C S d 7 K N o S p 0 B Z x E w d q y k m D j x X w Q F 8 l G L e H Q S W m r S z P / G 7 t M 2 N r 8 b t j b f 7 7 Y + 7 E a 5 Q H U J Z 9 V G u N W H 3 Z K 1 M w e W e B h 0 v 9 5 I h + W F L 7 o q 2 n i d M e Y 6 D Q f l p C y G r L x l 5 C i x K N Z D n 4 a G Y q k n B w f A w u 4 U S Z c m F K K 2 c l o i 4 T j P K a N 9 C r C d a E V 2 W G K e d e 0 l C u 1 2 h n O 2 r d T j S W F / 3 u U 1 N o l 1 d T k R g n x + l D K Q P 1 + 6 z 4 i m P R f M I o 3 g 2 V x 3 2 m o W j v y U 0 c 6 T r c 3 Y z m z u k Y P / M v o 9 r b t B t m 0 j X H o 5 V K D E T S Q P 2 g V O 0 j c r P l f 8 P n 6 c L H f b s 8 B T A n S / r z J m 5 K E u 4 E + 7 d c D M s x v k j Q L 6 e s Y m W 0 1 9 u x c / Z M d D f X p F g a h 2 l i P l E C F E Z j 9 o 1 / L B k L J X n I D f l K C l l e i 7 p W r u x a X B U / U H 4 U U 3 u x 8 b y u U l i 5 f 5 + + + G 1 R k w W 7 F l D 5 6 F v v Z m Q p U A I m y X t 9 D 1 j A x F m z i W d W C Y U + F i D i i / I S V w l Z q 8 D / f B x F 3 b L L a V s u j s M Y w I W O U e d g H 2 V 8 w k m d i J 9 U r o v e w p d H v 8 J 3 C l S G Q L s H M Z S 6 E l i A 7 z 2 g U J I U p 8 F P z A r p k P G x h L T a V x s U Q H u W G g c Q A s u I W y T w l A M P s w r x N N c n a v B G y N I d Y s V E Q I 1 e X e r v d D y q K U v I H q P K g 7 J y 2 x a O H p H S s g r z Z L y s 4 k E a a S G c 5 W G F D z l 0 d b 6 K h 4 w T S 6 h r j k E W b 7 A Z 1 a 3 f V n i 3 F E a O v V 0 j 8 L A g g t d d e F g l 5 7 n l M G m o X / n 0 3 D e r a M G B X g 1 N k O 2 m D w Y I b F 0 U 5 x k / r m D h G Y g 3 v + 2 N L k 8 g t x I / / 5 W / k U n B V P a E h i f j W y u N q G s h q T Z 5 p Y Z 9 U 0 G Y 2 y Z t Z i Q g B a P 7 f C Q J A B H 9 J 0 L 2 y z x M y 1 M v S S V W D L 4 y / h z D w + 3 v i t 6 k + C b H n x C m C j U u B 8 + g w C 4 g b k a V e Q q s t i W k M B S J A k o c Z R x g b + U c J 6 9 W w 7 I O U P Z N w I 1 Q 5 K r y g / F n t 4 b x j 3 9 t 3 Q 9 X r r T q c e + J e h x b O h x f / N n / S n j y M 1 W 5 e i X O I Z M s x Q G F x 6 W f C s J x A O c U k E b V Y b X j V Y k 6 S 6 W f w 1 N 9 u X m M A f q m 9 K o 6 x 9 G V G i d 9 K h Z N 5 U T m D d q 0 v O w z 3 M b M K M Y D P S S g F a U d 9 G V R x j F / b N V W R u b H T 6 X z Z M O U V l 3 B Y 1 d T g c M F r C Y P 3 Q o 7 l F m B q J P 1 h b 4 r N 2 / j k u Z T 7 u O 5 f y M a d q P R V / t a Q Z O r Z d u k R x x i M a 8 r p f 5 4 A R A F 8 n g x D r p S D n h v S j 4 J 8 q k I T i 1 w K S O i R 4 X f / q 7 X x 9 N b y 7 Y U Q L M 2 j v / 3 y 9 4 N g n 1 a x V m A d n y D o 9 o a R 3 P 5 U D Q X 6 8 Z r 3 A I f I G U k l f A q A B d B 8 + W T Q / i l A D 3 c q 1 I D O E U d e x W W f d q N 4 g P t H y T y J 4 b K Y 2 + 9 w y P x Z O H W F a b 8 + V A O g H r Q X 0 4 u q 2 8 x B d O 8 g 5 B s R o D 3 y 3 K A M H z / W s L V O B T X 4 J N A y m o 2 E n / z p 8 8 W 2 N S + u S h 3 p R W j T b k a q v j z 3 / b v 1 V 3 S w 1 W s 0 r A 4 M h W w w k K J + n A o B K G E f M U H 4 c + A R U E J a t p b 8 I j O s K l 9 m O g p R K e g H X l g d S z w w k I y H V E l E W x h s X I X v F W y x G E X V 1 a i I r e L g g Z 7 M y k n m 3 I U x E 8 y F A J H X c J Q y o J b i L K r c k F T o Q q q Z z d P Z X 5 A V 3 1 y l j b Z v i B D X I / m Z D N 6 Z 3 5 I i s o N 1 R w D z x 4 i 9 8 g 5 b p 2 i A h K 6 Y M A L Q U b I f b W V g l 7 h L s e r + u W h D 2 P L x U t p c K s N r 8 C 7 T H m g 9 a 0 M V 0 / K 6 c 5 / C v n L p q q j U K / L U Z N C Y a 2 a c 0 2 I z K q J w E D c f A a X C n 1 G a 8 2 H N w f r 8 Q g a T 1 R Q i 3 5 5 6 R Q r R R 0 o q 8 Q D 7 R / W 9 U 8 G V T a Q 0 + B u 9 i E J T O A U M E / / c n U e s h d g o i A K R V Q Z Q J u D 7 W z d q H I g 7 / l 1 i D O Z Z S h L z C + v I P z y R x O j D f m 4 t x T D 3 h E t 5 k d i t D u n f Y Y o y v m d C h 3 B D 5 E i j M Y o D P K / y 0 k o J 9 v W S H U J + P 8 8 Y 2 f n n R W + O N E b 7 H R i 5 P o a i y y C n 1 F T q C J g y v Z V q H I 6 E q + t o 9 r b z e N e k O q b L h R M + Z x w 5 R u 3 H S m s B F P W r b 6 8 L H p T C Z r a L 1 W l W N w Y 7 n a 7 s d f e i X Z n N 7 q + s c q N T o k M 3 5 h Q f a m U + I b y j 0 T r j m j u S 7 i 1 i A h n p T E X D f Z u G u d Q / N u 7 + A e q N 5 A S q R 1 z W j A 9 l R L 3 F C n Q A D Q Y l I V H l s R C g f i C q 6 F Q W t 0 U 2 I R k D w w t w G w V X 5 2 f C 9 O F Z 5 6 I i 8 8 + H u e f f S I u P P d E n D v z h N j c V l v x U 7 L k 5 / + Y S I 3 D f B O v x p z W 8 j j U r v a I 2 3 v R 7 2 6 p W O 6 a a E a u K q Z f H P D e y q b T n W v W x E f t b T m A 0 D h z H 9 Y w T Z P Y U 6 1 d 1 e P E T + 3 G C 2 r C i 4 0 a o 2 h 4 7 f y 3 M I I / E V S T M W I o z B C T D y o Y i j K 9 q p w q I z H G 9 w Y 0 C D + y Q 5 w p U C G T B i O 9 R 1 A + w a Z W g Y G 6 C 4 X 0 1 0 k r U U A e i x d B a R d 5 P p o x q L 8 8 2 g v / K D a W / 0 W 0 F c Z j b t q p X M L u g w P i C u T 5 E G M K M B l E 4 N Q u S o g R G z 8 I q m w e r K y q v v s E V 3 G 6 x z 4 G Y e G / + r V P P R 3 V I 1 J c x o F 5 B J t w m n Z 4 Y 1 5 A c Q H O U 5 n 2 P x x Y j O X C B Q / P 6 l r t 9 Y u n E J S n M k 4 T K 3 K 7 6 k s L f j K 9 d E E J Q 7 V h L + V j e u H j O w p 1 L S a 8 P s E I A G 7 U 2 u W T E A x 5 1 Z 2 T w I b K 6 n J z h I t H t n i q o L + 7 4 e c N m 4 N t 0 f A B z c / Q b V k U h V x j Q + j y Q I F F C K V h 3 4 x C A Y z V + y K n x B + E X 2 A e 8 M t 4 P W / F n K p i l m X a c b U 6 e y X i u c u E S W x I 7 z c l 0 2 t r 2 6 q 3 L 2 d l Q N C x l j y k z B R X R t U Y 8 q b z r m j v a V G V A v l W g + 8 5 o T g E W V 0 p o 7 p S e x 5 g 5 m Y w 3 g n 0 E n K 8 P p 7 n Z v G E g w l c e P q U S z 2 R d x A t 1 e j H a x a + 3 u P 4 4 w b R v C / Y 5 e B f L D 3 N h 3 F i P I H 1 L O 8 / 5 W p R 5 Z F 9 D V z L r I j e b 0 9 P p V I R c I 8 y v w Q m j H w m L Q c 7 r N 0 V u 0 v f E V d W / k X s t f 5 + d O u 3 i r F 1 h X E s N u c x 6 O 4 T D 4 E J v e n I 9 f H W f / q j i u f G 3 C d r d C d g Y m r S p n o h Z C g X q z n t o A O c u C S 4 L D 7 J U n w 8 a P t D J 6 s 3 n 3 A 9 Z I v + v O o W w M q N G 4 W w 5 3 G y 2 u G K D f P m L w + n o k g T K d C k x 7 G 6 t u Z q r 9 G L Z 5 N o z r e i c e S w + h Z / u N l Z K I / H B c 0 8 J m R 6 k p c 8 v 9 e X d e n r y v 2 l o f C N O W j Y 2 o t R t x f j Z k t t J E S F 8 I O 3 M e h I a d t q X 4 3 + 5 V + O O n R x 2 s q Y i i k o 9 y U 0 o p 2 t k t q a f + K J P w 8 A D a 7 E k i T + e e 5 p x z 4 J o d U Y i n m 0 g u l K 3 J 6 L 5 1 4 K o e F p n X H Y 3 I v Y 4 t n A E e 7 t P k 9 L K G V H v 3 n F A v X l d u 9 V p V T d 6 P e E Z L K k f P V t 6 0 Q 9 5 f E 0 h I / T t S D 5 b Q F c W / H G N 3 9 J o 1 T U Q R n x s v Y D V N C X 9 1 2 T Z V m q f w w p f y y o P P r T d / h p c 4 / 5 R Y A O P K k F 8 w E z q g D a u T 2 E H M j P O E x N H E i + U v a t y 7 r l 1 U G 1 B 5 U b Y r j w N d G t H F d e n q S p k p R U g 2 9 r 9 d V E o R A I E h O E G 8 o 3 B l h K K 1 q Z r a h L Y j I r d I G X N 1 + 9 B 5 A y M Q j v k 4 T T P + 4 f + 4 q I q 7 7 q e J j q B + H e e P a Z O H r 8 e A z r z a j L 9 5 5 o s 2 G 8 E n S 0 K f d O O W a v 2 g g p w i R L V v G R u u h W v k c n O s Y i v r E o 9 4 L 2 F k b 4 R M 8 J J S 6 u 0 O Z D B y l 7 3 r N i Z W U E S b e D l H 4 0 E E / q E u o m m 3 a 5 L T b D r O w s W l L u 7 U t R 2 1 2 T 2 G u B O P + j U U G p 1 c d Y b u G 0 P 9 M H S Z n G c 0 q e C Y / J 1 L g U 8 U F L V e O h n R V N R a L f 7 4 U p Q d r 7 0 g K c d q W E 3 3 3 / q R z r f l Z 8 + q t u i u U l D p F y f r I 6 s 0 C k r K i B K z p F p T 1 V c 6 k e j S X 2 V D x p o Y U L u h g z q x H t z V f m M + U o 6 e B g a R 8 v e d X K v P g K c p Q R 4 W A c l F s S 9 H c U H + x p z / l H h M o j P 3 O H x c v d S D u s I I p 7 S N A l 5 K Q Z D Z M 4 B T p 1 Q d Z h l U l C E s r 4 w W s K c I F H E 8 T g x 1 W t 0 I 0 3 R b f 5 a n X K S g h j S z w a s A Q U t 2 f C i i S q e A u V F b S i 1 X 3 C i 3 N S P F z I + p y s l 5 S K V d k r r 7 u o y T I V g l s G / S k F E i i v j D U t G i s z j J a n / d z Z m N e + J u o 8 z q M i B A z h 5 c R P d X J s o k k r o 4 c k K 1 P T 8 p t P U y A E 6 k f 7 m J q U q N L i y L Z Y 3 W l n O h I t 8 H x 6 U C J e 6 m P / w Q m e Q S j p C 6 9 g j O u I J W o k P d x D S 6 F P u l R D s i + L d u l p I W v L O v 1 c L P R O a x 3 W H E A a d U y A r i K i i l + l 8 b F A Y c 0 h 0 a d 4 C j 4 V c 5 7 m r C q F p A / v p a B e 7 Q o l K v t 3 v J j H M l 1 e E 3 K M z B t P e i B / D A 5 6 j F s h S a M N Y y n a U k 6 / W J m 6 F s u F Z j Q X 5 q I + X 4 1 6 f U H j o P 8 s R x F M r x V K O I 2 D A V E H C l C e x E z v 5 O W N Z A Y M v 2 X Z K v n O F S 7 2 g 9 0 f V / w P h 8 o j P 3 X n l F 4 a J z J d P B h 1 R l Y R p + c D U Q s h M C 0 X U P / F w H V g u A b K Z 6 A G 8 3 9 F K / 9 n y Y 9 f k F L h P m o C z M U U d j b k 4 3 Z u n n n F A R e J a 7 0 u r 1 p C x d P W z b o 2 7 V I w v t P A 3 f 9 q X c Z + r x 3 z 9 W H U V w 5 H 7 d C J q D a 0 P 2 F M C K P a a N q 8 i u b r 6 L g c k 2 D b w W M 4 V c 7 g N T G u J d f o m Q 9 + I L p P f L Y 2 8 q 1 Y u C F i / l g 1 b v 7 L v B v E + E W r a M J n 5 8 C h x s t + U q a K l M l 4 1 c f C D S c 8 Z v r k U S 6 I S F 4 x m V w J o M k x l 8 E W S X x i k f J T D k p j / e A 3 L y r a B Z U i s V / i F X N b X 1 t g B D l x u o / 2 T v S v n I q F y c n o X v h F d Q Q l 6 h V l 5 6 q 6 9 F f G C V h r F M k H L S g R 9 9 X o W O j T I o s O 2 u F x 4 C 6 4 L X 1 n f a 6 k E 1 9 Z l l C R e 1 D y T a k i U J 8 D A 6 7 U Z 6 i p t A c h y 7 M f F m J + G q K h 2 t B c L j a i o Q W 2 3 t L + E j b T f 8 F b Q 0 G P B + E 0 c S o q S L 6 S V m i A L 1 J W F U N i j e N P 5 8 l R 1 L 7 9 w 4 N / o / h / H S q P / Y c 7 P T w r A g E c + i k Z 4 k x f E 4 i u N C R d R R 6 N d w Z n l V Y G m 1 l l q H X + J A K t a h p 4 Z S 5 G 9 X u j P / f F I p m X z M q V o p g w W o l 2 m K n t d + L p d l T G o L m o v q w D p 2 A o W 7 8 7 k F X S 5 l R 7 C C Z 9 0 u k p X + W d H a / i 8 0 e P a u V q W d g Q M g S f f Q N Q T j K K w 6 q K 0 v K s n D / i r / 4 4 I T v 1 q 5 U 4 / T s 8 q 5 e r J S s u r Z 9 s 3 x f / 3 T f e E s e v w 0 0 R j Z y 6 t f f E f N E p A W + t r k Z 9 e U U 0 i T b K o d 1 8 K B g m 8 H G 8 8 l N I W I F l R B B 2 p T n u z i t H 4 6 l U 1 K 9 q 3 + N H e K C H M S H c W D 9 O 8 z Q c z 5 c X L O F l A R l q 1 7 D 2 T F S 7 z 8 X o 3 M 9 G M 3 Z 9 E A E P f O p G z R y Y a S r n i l F y c x p e M C b k Q m h T / k R 0 1 R I r c J / Z D h 4 C V j L o M C 0 M M A U 5 c Z s R / H p 8 C Q i r 2 h Z C b b A s A C n I U 0 C J C n 4 Z w G 0 a m E P R M C / 2 y 1 r V 5 u e l Z N p L c t O W V + O n l k p 9 a B D Z n i t y R d + K W 2 7 p j 7 G q r u c C 3 N R V q P J 5 O r n P M g Q f 7 u / / 2 5 8 X g 8 p H / k P e h w L g L Q k I L 5 l k E G J c q 5 s W P x P 0 V 8 G e B P v + k 5 d l J f p x 8 y 0 X i l z h Q D C F z d 9 i W P r 6 6 F R u L x g C X o Q o J 5 + / d m E Q P w k J N y D n m v M x k E C h O J I h e Y I p z C g G x 8 h M 9 K i f C l X t s 5 9 S H a F F H x C + Y W c r D h 0 7 J s Z q T 8 E E q d 1 E 9 e w e C V d N O G G W T 7 c k + L g K U D W U t Y O H j P W n / + n F / b E W z N 0 Y X P D J 2 B d 9 w z 1 x x 6 u P m G 4 m 3 p O l y j V t j r k 9 w x 4 Z i 0 r 7 X o c j d y n a o d X o o b j U x 9 q o R 4 3 O r f 0 c p K 0 R x / b K s 9 X j q D u t X e l C s g f j U 2 Z 2 r a R U V m I p F A B 9 p Q C 4 F / X R v f h 0 1 H f e E 4 2 1 d 2 t / 2 p d S c j K r H l X N i w w N 1 T c W C W D K X S b c 7 K N A R 9 4 U t / q X 6 L m 8 r O 8 u G Q 1 I m A B B K T / 7 N B X A i m n 6 6 N C 9 J 1 y l R O B U P / C 2 U K L S f X R e A V l H C l z Q A C 3 1 F n t U W S m 5 1 3 U + M W s F h 9 f I A a 1 o n z L I 5 9 7 c h d 2 8 x H E Q M g k 9 2 c Y j F r 6 J l P R D / Z 8 g 9 a J w l U J 5 8 N m L A e b R + e 7 6 P S 5 r a O W a 8 3 + q k K A M x v H c 2 q 6 r 5 9 M T k 7 j 7 n n M k V F e r Y / P 1 M Z r / a 9 J r 7 U F c n i v Z 9 A Z x 2 a v S F Y 6 P J V B s r h X 1 h E m E V F e 4 E B i U Q X S g W O N e 1 4 / + w F z u 3 + D q D D m k U L 8 I S Y V V a d S L e S l b c 3 F F C i 0 c 3 O + R S z e p t n w / q b 5 0 S A I p O j i R 6 3 W s w C O t a t I 2 u X o 9 W 7 u f + g 4 W B / C l Y E D n 5 u B i v P H L b 4 x X v + G 4 5 J t x a l L n e J R F P 9 q A e W T U F Z Q r n Y / g E V B K t W L 5 W x I S a h Q K R a r W 2 f / U o 6 + 6 A 1 k k H v h F G b x i 0 p 5 T P C 0 e x o e Q C k e F 7 / n J G r I / T O F I G s F Z l c J r y R E e W b g L H 4 7 B m Z + I 1 v i y 5 k H d c J t j n 8 R y W h T w I I g g o B I d e K N L 7 p s U / B V Z 6 s F u N 7 A A + 9 8 S w V 9 l m R f U J c 6 P I o k z g b z 8 v r k r G D h 5 d B r B 5 V L Q A 8 5 M X A 2 W R 1 e k T q F g V l J o l U J J f m o L k o t W Q 4 v t s h d U P u T p z 5 w l 4 g J r / k 0 r p Q W q u N k L f u p k / 7 R I b 0 G C o g T b E n F R 1 8 F k N R 4 Z v r j 7 V 3 n k / 7 5 9 k k J u H T w A a H c S 3 + s c j m 7 7 m O P u U J e + B G V z V 8 K n O J 1 K B u K V r 9 i M / v y b Y l B 7 Q 4 w 1 C X Z t C r y c Q G l 0 r m u 8 K h v J G t X r M t M S R i y M N J Y h e G L s Y l l h C k Z 0 5 d K J U S y C H B H X t Q o N 5 K Z 5 0 t Q 3 j 9 p w + l a b 8 N y a 9 l G r U p q J V q H 2 b l z 5 6 I M y 1 v 3 Y 3 V y P h e U j c e x V n x n D h R X h Q h E j z r 3 3 7 X H b a z 4 7 J i s v 8 7 F 0 Z d K J 4 U e f j P P 3 P x D H 3 / B Z U T 9 y N N b P P B m L E i C + D j R 3 3 a 0 x W j 4 h o c 7 R V X l m D g v T k J u n p X A i S y c z q f K 5 q E p Z 2 Y / w c U o r f n M O z u b j Q j u 7 s X 3 m 6 e h d O h v V Q V d j l V s s H P U 5 u S F z 8 m H m V s w f u y C w g V V X V o y x I / h z C 8 u i l U + V H d I i 0 5 S y i h 8 S q o b 2 p Y P B W n T O a N + 0 8 W 7 R o g 3 2 S G 0 Z L P Q y h 9 B p Q U a o M 5 / F 2 q d 0 t k 4 a m + L e y 6 I 4 K J e q k F 8 G p T K u S S E 5 k X k m l z 9 u z 0 i F P 2 W L u h T u Q 5 7 I F Z l W L u g Q X c 4 n n u X g m s r N Q W A R U 1 6 p A L g e 8 K 6 2 I I X S f o p n A G s y A l Y c 4 S r r 5 e f g J F / Q y R / o p D + j 1 2 K k P P h b u r f 5 z w h Y k g 6 A F O v h w U 8 V i X 2 o P P o T d + a x u V P 8 Z X X M j s n n 5 K v T P h y d P S l U M Z 7 i E p e 3 N F H 6 4 S b b q L I Y d 7 z 2 6 5 P 5 a g 8 O n 4 j 5 f S E Y a v 2 P 6 O 5 p c j l c U P 5 Q w 5 p j h e Z 0 T m U K p o D T M t w / x U c 9 D h 2 0 F x I t Q y l g r b W g i V M f Y p T d F 5 R W v B g L b 0 0 M b a p u 3 U I r u i 5 f i s 7 a m u 9 7 D D t 7 W u l l p X o 7 c f P r / 3 J M D p + Q i o 1 i q b M d l / 7 g H d G T a 3 r z G 9 4 Y 3 b k l V e b 1 7 6 H 2 a V J 4 0 d b Z e C 7 G b V 4 q b M f i k e u i d f x l f p G v u r s m Z X 0 k j s g a T m 6 8 V R Z 0 O V p 8 F K W 7 H X t t W V L 5 8 1 2 1 G b a 3 J e x S G G 5 M 8 h S 1 J q y 7 0 4 m e 6 v i p d C y Q a B 5 G V / o m R d I G u N n S + A Z y a 8 W H o R Y v h E M T I p 1 r x V B N G l J m x l j T K j y W h Z u T 8 n Y 6 l 8 R p K d o 8 B z E X Y n D h H b J O W 6 o n n o U U H F 8 0 2 W z g w M O u m e b M g A J Z o V J Q 6 c 9 u d 6 E w t k r M a 7 H I 2 b 4 U S u F 9 S I H H 5 V x d n n G D c R Z x w M J M N l e C 2 o u m q Y J o Y l N 2 9 i G V I 2 F f T o v 6 8 A M i J V K N p T l 5 K F q A G 1 r Q O F y w d Q E 3 y l Q S I b l X f R S I f X M q N T T r q i q J n 4 C y l Q o O U E + e U R y K R 0 Z X / 3 O C y q M / e Z f a 5 Q r k q z A Z E U Q W Y 4 T R l y 7 c m W l B X i p S K N k T K d J I h N D m z t e 9 W d V F t P Y l T C w r A f l V 9 g Q S j i q n V b g / U r S q B K B 0 / w y U s U + Q g L C y j S X M V T 7 9 5 Q M H C V Z T K z A m X P T Y H c L 1 l K D 5 E 1 j C y S s I V S n V 3 P K S l b i / t W 1 3 a U t K V Z V G s d 9 A Q W q 1 f t x 0 z 1 3 R W 7 l e u E Q T 9 3 K k d K N d 1 d d c r d z N N w O F T 4 J f F 8 3 s e f q i w R v 0 g f Z Y c j n 7 6 5 e j / d x T U t i d m L / r n m i 8 7 J 6 o r i x F S 2 P t r l 2 M j i x O f 2 s j O l t X J P x t 8 U T 8 m F / x K x / D + q L 3 R L Y O A s Z Q l x V j 3 P P L f G i S I S 9 4 H g z i L W 4 h C 1 V N f K W c C U f U 2 H R r A E q L x x r z o J + P 8 X A 4 U 9 F G u n L x F 6 P R f V Y L R F 3 K Q z 3 h L N G 6 v Z q j C E W e V 2 X j T 5 F D J n I / h Z A p w 2 U S L w m X B Z e V X G k L t K 4 o Z 2 a I O m j S j 3 G 5 M U B f C F Q J l G W a O i l 2 8 K W o r 0 u p U N R L + V S e + y U / 6 1 n G C m W 2 m t N / v R + N h X o 0 l 5 d l t R Y 0 D t w 2 9 t u p G K l Y 4 M A c Z 0 u z B D q 8 x y O e f W c B 6 e z D S s + P t g j P j L 8 u N i Z v y H x B 5 d E f 1 x 4 q c S m V C g W k U g l 5 J u P 8 u T u M F M h L J a 5 s c w e 6 H v e 8 5 m / K x b t B Q f 4 o z 0 y p j N O p K k 8 J F B t r j q k R G t w 6 + j J t 6 m N 6 4 s X K q P 5 G H V Z p K Z t N t Q b E J A u D X 0 v Q 5 I J r J E F P 2 i b B w 9 C d r d 1 Y V F 8 b j z w Y K 8 d v j M n q U W 1 M a 7 F 9 + m S 0 V o / I N d T + T w 0 H 4 1 4 s L A j H 4 m o s H n 1 Z i n S n E 9 v P n l E 3 s g / 9 v b j u z j t j f t K P i x 9 + O H o 9 K a v c L E b Q 2 9 m K y s 6 O X E g J r R R 0 e O j 6 O P 6 6 1 0 e z 3 p L y 9 6 K 9 u x V 9 7 d M 4 L e z 3 u x J G j U 3 x E c L X X N S E t q K y I M d T F r f q Q w a O e 5 d i o o W h L q t b a y 2 L F x w 0 S F n U x p t 8 j R + B 5 i B C 2 D x m G I C g c 2 i B N R l q z 2 e 3 R k P h E A N m w s o R / 7 1 w 5 7 6 o X P 5 t M V d K z U t O t h w w P u f X 6 K g M m N W K i 2 5 k w G 6 h 0 i 7 n d o I g h U 3 l B R 4 E j L x S Z h i z 4 w q Q n z 0 l H K x 3 E E q Z T X q y / L 8 U B 4 i R Z I u B c H p v W S h J B o H 4 Z w V U a M z J e i 8 t R G P x s O a B f + D W 8 V x z + k d I t w 7 r z 7 4 c 3 O 5 B P 9 x W Y W 9 F p h S R L + f K v b Y 1 d z e 4 0 M A o z k 7 e H G s T v g e v a o / I 5 T O V B o v Y i w w m m V F 2 S M 7 m 3 l G 5 + F p t l 7 9 E G + r r V K C 6 d M S m W u 5 S 3 j 0 X t 1 g t Z Z G 4 W i i E B L z T x 3 m Y M G d L i F Q H i 4 Q L Y 9 V B G S k G j x T K L + V p p r j Z y 7 c Q e K y H h a d 3 6 m E J 6 i A W b 7 4 n R g t L M V 5 f V 9 i M O H x U 6 D j o Y K + m / Z n a 1 7 n 5 K + u z f O y E L Q Y v 3 P V k u R D 0 + e Z C N L V H a h 7 h Y U k x W s q z 9 + T D s f 3 4 w 7 J M E m J p 7 2 A 4 i Z X X f U 7 U V K + z d s k b f b u 4 d i D V T C z M l Y / x C 0 d T A + A k U X s h H t d q r 1 2 R O z c f 9 f n l G M n y N L R 4 4 L Z h r b 3 o C B O r P z z S z O t X L h 9 8 U J z Z s d A D r J K q w 8 l g K V S w y f y i p s r q n d M x P P c z U R / z Y U g m J 2 k t K 4 K R h Q 8 e o c R u r N 9 8 Q k I 4 y U P e C r w Z U h Z M Q m E V 7 D a 6 E E H O i l 7 N q V b W z y Y k i 2 s R Y c S i a T 9 N h 1 R H 3 h I / g k V 6 i q P M V p u s k / 2 W e D x W K z d s Y H t R 8 x M q z R X x X a 4 1 L q B v L V j K w C s + g E 9 9 p 0 v J / J E u a S r A b e i X P h V I M + F q f X 7 y 1 X F l 8 i Y p F B b K l Y q B q w J W y U R B X E G 9 y x T G l a Y 2 z F 8 U n d r r J Z C c z 0 u L R 9 J g W Q 2 f 4 l R 5 3 S D 3 T T W 5 a b h P U w 5 o w A y 6 q p X Y V 4 S E o 2 t N I J + 7 K h n I M H h 3 x S S g e N A B X Q p 9 7 T 0 a K u M c c O O x + 2 N B e 6 P a z a + M 8 d y i P 8 r f f e p k h O o 0 b 7 9 D g i i G i T + s 5 i g u q / 1 w L K s p k k a c F k r J E F 7 2 R k 2 5 d G 3 t a R r z z T h y 7 A Y f s Y 8 2 t 6 N 3 8 m x 0 n 3 g o 9 m S 1 5 m + + I z r L U j h Z L S z X W G 1 G E n i 7 g 3 J X o R f F Z V L 8 u o J 5 p j L 5 5 w 3 t Q 7 Z P P x 7 z q 9 q P t h a j V W 1 p z O I V 9 c G h S e f 0 z 0 f h N F X w L Q I t A B y 2 o G g l z 3 x f q u D T W H h Z n L B O T d H M 9 F a r P L e m + r 2 L E Z d + K Z q 9 5 1 S H U 6 o 8 u L C 9 8 9 x K E H H n 1 I Y + k W V O J C 2 M 5 b w h X + R L C X 0 A V H T s K V U 8 h Z g + U 6 k s J w V U 2 L u g l M U i g F z x l A s I p s J q R A R A V 1 W i d w B U v s V Q L i I F 5 I J F h H b C z z i K / S E A b s s w t J l 2 5 Y h P z Y V m 1 H l k a W F Z J C 1 q X v I 2 S S q R O V e 0 x + I X X o G c / h w S f w o 6 3 C / t s p w 0 s n l m 8 g 2 F Q i H I Y s h 0 Y E W D E v J F s Z 6 I 5 O H U m 2 P Y u F u u y i 2 a t H l N k D S + c V g T K 9 e H Q w L h q e H z i 3 F + H D 6 5 j g 9 i c o g C X H i 3 Z Y R V L a C c E P v I q p A n M N y j G W m j L 5 9 Y u P C x 2 w / d J 8 u y E 3 O H t Q + 6 / l Y x a T m a s k L n 3 / N 7 2 g P d H W O Z d y b Y o A s M s e J q Y v i Z 8 N / T c V v k k l l Q V I 3 v N o w l 3 E 3 1 1 X 7 8 o a i u n 7 f F 4 D + s x 4 n r Y y x r V 8 H K t H g 2 w T Z A k 6 U N L 9 Y H v G r L B l 6 5 6 p M F B W O t F U y d V 6 u j u P z U 4 3 F I V m k y f y i q c y 2 1 U 5 H q 8 Y l o r D k K Q 9 O p Q O r q j 4 0 I G A u 4 G B J C 4 t 7 p R v 3 6 g z a e U O 0 T 5 T 7 C u O q o q 2 m W V R v t x t z e g z H c e K / c 7 z 2 l e R 5 R + Q g t L j S K U 8 4 7 Y 4 B 8 r s L B I R H 9 l o 8 h s Q j R a R 5 Q 7 N M F l P O W Q q l 8 8 A i c 5 0 C b / X q W A T L U L 3 + f D 8 W w i 7 q M 7 / m 1 s m 0 C V 4 1 Z P 6 V y O 7 d A w l i S D s a q o P m b 4 8 B i 4 W g 0 m v J m e B N Y I Y / W p U i 8 H u 8 4 M y K 6 w a 9 0 7 t s 0 x y y Q 4 D J D K M d 1 5 D E w 5 k D 5 B y 1 U S T z X H C l p M U g J v m / G B I i f Y m p q r 1 e K S T 1 2 z z b j w s X l e P l / + 9 V x u S b B 4 x R O K F g V h U z 0 C A l p C R a k t h a X Y y i m l / 2 V D H O / Z k S u d j y l j Q v J h n u k / c / u Q w 9 E Y 3 c t R v N L s X L r K 6 I n 1 2 l u + V B M d j e j / c i j M X f 8 O r m g i + p f A o h l q / H 8 n P C B U g S x v 6 E r 9 Y g 3 K Y W h g E d 7 B q F t V s x p b 7 M p p V w Y t m O g s t Z d U s 5 D N 6 g i W j / w Q Q r / F K A v Y W y u r E Z F F t j j U y l Y U 5 x Y R I Q V g T V n p a w b a 3 4 M q K a V c d K c l / X D l 5 / 4 H 6 s h l P l M m 6 y Q 2 p T 8 Y N 9 G 8 3 3 e J N 1 i q v v z 6 x a a j 3 I v x a R z r d f V d i B 3 m O O U y S D m R u e j / e z b Y m n U 9 u H R W G 4 K C k W g b 1 t + T a 3 3 S 8 w J y B E Y 9 m 4 F L Q 6 F k m h C 3 A 4 i E C 4 s o / U K 0 q B V b a d u K U B b 0 a l S 4 0 G W 6 M N z j z U 0 / 0 r Z S 6 V A r P a B 0 s T n M q J m D H 8 S T N 9 + c g r T P C s 0 / e q K R c Z a r c j d X l r R / n V e F e g b 1 D I c m G M I 1 K C s P M q x r F N h C p n 2 P y w f y 0 u T R 8 C D 2 s 5 / 5 N / f b m w 5 I C r t x 0 s g n f / L F g p z 0 J N K I 3 Y u V a N / s R b r 7 c W 4 6 Q 1 f F s M l W S 0 a S E A t X g U e B s K J X U 1 u m Y / H B W V f F i L 9 8 N Y H q w z P w v H s W o M T P / Z S 2 g x u f v D 9 0 d x d 1 + o i k 3 3 0 l q g d v T k q y 0 t C o v p r 5 2 P 7 1 I e j d e z m q B 4 6 J i T C p n Y y i G Y K X g e r u 1 c b 5 X l s 9 M N 4 T C L s k k D 3 t 2 L 9 t 3 5 T T c a x f O + n x + T 4 j V J K O U k I r q y P b + B K 6 D l t R J G G W A R u s O J u d e Q 6 C A 8 3 a o 1 P A W C s T Q n 8 z n N P y 2 r L m i 0 u C r + U U G 4 c / 2 i a K U z L o 5 F b K t X O f G e 7 z P D I z 3 t W u J K l w g H 0 Q Z p m q R g o Z U r i Z L S j x m 0 t G u K j J n 3 3 m Z + O 1 f G m 3 N 2 u F k R c z F x / 4 T t j 9 / 0 0 c M A j E M h 6 + r g c x V J d R u M H k j 1 n W c e H S G o D D l d g v t 2 / M C s r L Q M V o T H p M u 0 Z 9 T h p 5 i r 6 c f + 4 d 9 T R L + M 5 O N Y y X r b g l 9 h U C Q 0 l R v I L O S 7 T L s v 6 t g p + Y n 0 + m o t y v e d 5 7 Q W X Y b 9 t A u N l J V F a 4 + Y e I B i x Z A y f 1 0 H 8 r 1 e V 7 9 p C X X l M F g p B A E l J x E G w a Q M f q 5 H L p E i X J 7 F 3 Z U F p u X x g k b l B Y H r V B W 2 2 j 0 Z r 9 U Z d D / m J h M m i B B 9 3 S O 3 y + P V A H 7 o Q Q / A 4 P p Y E K 6 K J V H l N b s v W R + + P 6 t Y V K d J 8 T F o r s k A 3 R X X l m A S A m 6 W D m G x s R e f 0 R 2 L + h l u j u n x c Q i 5 s m l Q E w f c W Y D a W g s k W 5 C Z c k 8 f x s w b l h 2 X F j O Z g F O d / 5 R e j d W Q l l l / 3 O b J O r E 6 o n f B Y S M R U 0 T i n F c 0 v 8 I m b P J z K 4 Q Z P V T A G n x q p f 0 j w V Q 1 4 / G j n 7 N N R 1 x 6 z t r w q B O I P t w W k z J 7 Y A s o J 5 E J 8 B P 3 0 K U i 3 O f N L v u 3 H m T d n O Y 9 Q U 9 t u 7 7 L G z X t A j W h q X m o 7 v 6 e F 5 z 2 m h 5 8 0 G K K Y t j w F o T g H E S W O S i P 7 Q Q 9 K 1 y / L l I l g A S i c + 0 8 C u N p x d Z 0 M a q G I c F O H X 1 3 Z / u f Y 1 Y f y 6 K l A Y T i I j z H m 1 V X J d Z 8 Z 4 6 e I T x E U C / Q B f M B + + T 5 w s 5 3 X + L k J 3 F q W 5 8 H N 8 m Z + i y Q P 1 G h T 9 l A u Z K J b + p A 0 U S I c Z i a K x s m z r P / z L V Q J m L D M S 1 e E Y 8 W 9 D S n T B f z w F T W H U X M x 5 G M 0 w f 9 O 0 m o t 4 a v x y I t k Y P V V b 4 j q 8 X v 8 E R D u 4 o P b e A B T q b 6 0 e n 1 a 6 1 t E J k j K v j n B G 0 W 3 M 4 w H H v y 0 a M 3 f G 7 W V m 6 O h / V J 1 Y U l 9 a 0 p E S / 3 i c 7 F 1 5 l Q s 3 f p K K e 2 y F b s u Z W F Q x T p r + v c n J V k z X S 0 l T T 0 J R 0 M u y 9 Z 9 v x + r 9 3 5 q D F r L K j E 7 k l G K s N h o 7 R J G + d d a G H x i W U + l R z m L w T j t v Z D G 6 L 4 U + l c u x H B v K x o r R + z q 1 b V 3 4 o Z 1 y e d c y R H U f f 7 z w 1 i Q O d 4 Y F s J c t A 5 A 6 e b h r g G g s / v E y q k 2 H V l z H p P h c w H M 2 2 r j m d g 7 / b Z Y 0 I o K z b Q z H 9 S O w 0 y P Q U k f r q g M H h P X z r X I E w + w 0 l Q r S C k f h A V S q I o F z O z Q K K D H C 9 u B e o y v 7 M P j V W X z o K j H j 8 b F g 8 K 2 W B R T T i V B p j N u U L 2 D c F X Z C + B g G X P F h Q M x y c B C M x r L 8 n 7 m F 6 K B C 2 i 8 B X 1 a l F g A w M 3 Q r r p 3 K u C A j X G 6 r v F i g d h P o H m 6 Y g 3 t x t C Z m M Y T y u 2 9 V l x 8 f C E 2 z 0 p w q 1 I m W a R B t x 6 9 b k 3 l c 5 p w K R n / 9 p 6 N i M J k P C f h k X s z j 0 s k d v A 6 t z T P q 4 s E m L 3 R y u i D 8 R m t b y y U S a S o n 7 F 8 / 3 F 3 N y 5 v d O J 3 H 5 H Q H H 5 F 1 K 6 / O 6 p H T s R k Y d 7 o J 0 O J y n P P x O 6 5 0 7 F 4 s 5 R p a d X / 8 p K V c 1 J F z R m Y 4 t 6 / 7 U 8 m E 1 Q q E 6 s k q z O + 9 N b p p 2 P 1 M 1 8 f A y k l R g F 2 + I l u + 8 + 0 U a b 2 U N x D G 0 t I W I t w 0 / z i n 5 j o / 2 G F N e Q g h n K 1 5 Q m E 8 f a a X M G d q C / I q v H q O j e 7 2 X u a H v F E k 8 R D u P j t P N O G 4 H O g k y 8 8 i 3 7 t g X r d v V S u A 5 O I I H I G p U 7 Q g Q Q E c i w e j z m 6 F 2 6 V 9 X t y R 8 T n S b U b n d F h N Z R S C 4 9 d b g k 1 1 t y v Q D F G M C n B u G z B E R J k g l N S r v r x W 7 6 q r 6 H R g 3 + g J f k N E L P w m K 8 I K 3 P t E t U r x 8 C a O u Z D l n g s 5 p 3 6 4 I 6 6 3 4 X D r c V N V 9 x l 9 L W v p B 4 n c 1 s E I d V V P 6 D 2 n N F X G Z R f x F X F 6 Y P g N 7 q F G / 4 P 9 o b R 3 x T v d r X g d G R p R A P j 9 O a y A L d X 4 B 8 R 8 L x k j Q C 3 e S R p + h l p j f 2 R H 7 v D 9 H h i 6 d l E 0 b k U Z n s u 1 i 8 x e C m R e N O V i 1 P r i 9 n 0 K U b U u M N f L U 7 0 J A x + d V q u 2 5 I m b F N E 3 f i 5 X x D D l R N y j c Q A K N T + i E l Z b X + r F v l h r C x E L D b h s P Y I m g i s w W 9 9 i O c E a 3 H k h m / S h v E 6 9 b E U l f k V 1 W E g k 2 i f u j 8 G G 5 f i 8 B 3 3 x u T w D T G W M r H v 4 v N b J e x b Q m x L j q e c 0 G R 6 M t d P L J B P s r w 6 m n W 5 o g T l B j 3 B l a c x J s a K i i K l t M R w Y z 3 6 2 1 e s R P I n 5 E 6 I R t x e r J v A R 8 c W j u z D Q i 6 c q S K e y e j 1 O z H H A 7 s i 2 O u A + J f j c L H 6 Z c E r y j S 1 S D 6 H R T z L u K X F h n e 2 m r V W D E T C w q Q T o 0 u / H P P D d d M I v S g 9 e B o 8 c 0 k E k j R O x M z H 1 A r 0 R R l p H + c X Y L 5 A L 8 q j N r 5 F 4 P w M j s t q e W z O L z I F v g 3 j 4 U N 4 8 j W b 5 5 y l t T N p C e r D F 9 O S e M r 5 o y 1 7 Z A r L P I A F E 6 D c P C t + D m A 1 X n s d U m K v H l X 2 x N W Y X 1 6 Q G 7 i o f Z U W W B m K q v a i K A s 3 d 0 s r 5 A G Y A / C E o L T p U F + P / d j d 2 g u i q 1 o d B y 2 5 C w p y 7 U Z a V f t a O X j O k z v 4 f M m T O / z 8 L 6 B c U U W i B I Z X r 3 k r t e 4 7 x 8 r T B p f / m 4 q P 2 h U d 1 c O 3 x P F X v D r G 8 6 t 2 B S u y V L 2 L / 7 O 0 Z k 8 K x n + e Y 2 D K 1 9 6 k L y v X H t 4 W K 8 e + Q r 7 / I W n b E V k G Y R Z / k N X O q T + I / t q z M X / j y 2 P + l n t j q L 1 U T e 3 9 h L i s o A 8 g h M v D L p Y J p h 5 I V u S E A K X S 5 U Q U p W 6 S 4 6 p q 7 9 G Q i 1 Y Z p n U t 3 b v 9 + v u 4 s O I A Z e O d z R h s r i m h c c 1 p 0 6 s 9 Z a U l S 4 2 7 q C Z Q Z M E V C k / 2 V R Y I 8 e X m 8 c C C V e U / y q s o c 7 E 9 4 q f 7 g g 7 h V 6 E X B A q Y E x a 1 U T t 2 1 s 8 x m + p H i 5 3 c 0 9 X a X v T P / Z L 2 c p u p T L J E 2 T Z x p P A z d O V J e a h D G c C e 3 D S j Z E 7 r K t q p c 7 B / 1 o g c j + L 8 K Y S 6 v P k L u C + X l X U S j M d 8 J c G V m S o U G C H d r 2 o o 2 7 q N 4 1 y T S / z w f t s U X w E o T t J X I q M c G j E Y G g t e A U + m S 4 z n O K x Y W o h q c y F l Q V 6 U F 0 2 A Z v Q F X Z J 6 J R R y T t R r V D 7 4 g 6 + c d H b k M g 2 O S m h 4 N E Y r H Z M j c z c Y a H L 7 X T 8 j h u X B 3 e I A I p s K s z r x l 1 J 5 + k B S 7 w + W y D 2 y G y Q B p J Z f 4 5 b p H w n H Q P k j T f g 8 m / R O X w N X W G 7 H 9 a 8 5 F q O G 6 k n Q o v 5 q 5 X 1 u d F t 5 b 4 v D i e h c i s 0 n 7 4 v 5 e i 8 q x + + N x p G 7 7 G L B G x S D T 3 t h 5 f D 5 P c F a A E R c D t Y r o S 7 K 5 2 c 4 H H J G Y g W F T K / I z I c k g i n k q Y z a 4 o q Y i Y u m 8 e 9 1 h T + t g / H o m h Y l 4 w A 0 c D + o 1 m v H 7 s V n N X 7 1 j r I v H Y q G / P K J V v d 8 e l m 0 Z G f F x C Y i U a A G x K U 2 4 h d X f y I M H r u 0 6 E d j Y q H y a Z P q M R 4 + k 1 Y X L t w 3 / Y 3 + z m W 5 L Z v y A D R / d Q m F L N D S a C t G 5 / 6 T F j r N I z x S X Z 6 M q C N 4 6 t b K 6 e N k P A 2 R w j w g N A i g m M K h Q n m / i n r O Z 9 4 F U 0 E z K F 9 1 7 b 2 Z J h 5 M y 7 H S x j I j K J W z h H 0 h F x S K D J H Y A M r s m h k H d b O + L W 2 h c 1 6 8 9 O P 5 Y D z O B G f G s l 3 2 U b b N N O X Q j K W i L y o K b 1 1 0 L z a t V H 5 h k Y c V V H 7 1 7 Q D 0 g L b w K W n G K F V + 9 9 v / B s 6 D B J 1 / 8 i V k 4 g Y n c g P 9 x W 8 e 7 M q S d H s x 7 E r 4 t W K i R L g 5 0 O M T N A k L C s i x O B a I x 4 f q s l J 8 9 Y d z + q E U Y j y S I n C H X g L F m 6 f c c F w 4 P o h j 9 7 R 4 s F r Q t c O p r b A m W H 6 8 3 L x J / U 5 1 d U x t N 1 T / o q z n f A w W X h v 9 + b u j J Q X 2 B 1 o Y E k z F L M k N Z W D C D k I z A O k g 7 c 0 9 z 9 V J 8 V A U H u X x f g b y C 0 H G Z X U 7 0 e D 7 T f N a X H j h s J h f r g i W d V X g Z w v F B y a R f 2 H T k D J t n 3 l K + w 4 J u t y F 6 v I R f x w T g U Y I / Q Q 2 f a q H n E z o y 7 x C H A p 8 c j 1 c L y f b V 3 V u V 4 l W a u t 5 t x B x l Y I I A 8 p T 0 7 i 2 z j 8 e c + p r r K W 2 o X E 0 G q O o d 5 6 J W P s d 8 Y H v 0 B V Y F b E 8 m h Y z g g H q S j r n t x Q i r 8 a K 5 7 X I z 4 g X l 1 K p y r K h 5 t B 5 a q s 9 v + M W 9 h L U V 3 m 7 A K C M z x S 4 D 8 W 5 A j m b 8 A t + l E B Z k R J f s k 2 2 L d u X U K b L P O O Z x r M P j 7 1 Q 2 M x D f Y V P c t l Y a k a D Y 3 W + J j X H P U 3 a + a / j + f g S w D G 6 F k A Z o d p X f 9 6 r v n s g R e K + D P + U j M d k o j 6 n C n N e w a o 8 U s S N Q k 0 W 9 z l q c 9 J W X K G m p o P 3 T T j B E 4 3 + j D D v j Y w 7 f g m Q / + T A c 3 I 8 6 d 1 k 7 z W Q E i 3 u x Q 3 3 V m P 5 z m E s X S c 6 q t S X 6 g o B r M s Z 1 o U N 3 / B S 1 I f P R H N 4 V p P S j k 7 9 l p i / / i + I D o S T D Q I P 0 E p o Z B H 5 p t 5 o x B 4 K Z h F g D h c m b l c u 4 9 k Y P P n W i I 3 7 J P h n p b x t N W / E w k J L r q 2 2 l l 7 x x V i t C G 6 m d h P t y f I / N z C t A o 2 9 M q f F R s q c b 8 1 i b W U V G Z 8 U a v f M K X m w W n j k K v I e l G Z F Y x N O I f R X k o w Y A S D K a D 1 i / 8 1 J k j W n f y W Y 4 q y B x R 0 o d M U a C a B K o M c r N w s K L o o q S 5 2 V 7 k W r f y 6 G V + 5 X a i e a G m N 1 t C 0 + 7 s b c 5 H x 0 O 5 e F Q / z m 5 E + x V C Y E X f h Q a m 5 b A B q s v Q 7 6 I K l x J H 0 U F X U E U 2 V g 7 i h 3 s K q q U N Q r T S D N n s a K g n I i 0 C 7 L 9 o C F + Q B u A P x W K J T R Z Y m T x q X w i 3 T j S S v h W f L 1 Y P w q 8 E G O k Q i 4 Q k u p 7 A c C e f r h D Q m 6 9 s G U 8 v x O n 2 l B g Z X l 1 R w 8 j I W 2 y v / N 7 / r S C f / A i 2 P k 8 U A r S m 1 e q 6 + E V u X 8 h z s e R G 3 I P W t v b o K T s w z t C x a 0 M i G s M o 3 S e l 5 H 5 7 + D E 7 S 3 8 x P g o 9 6 e / 0 3 I s b u a M X / D 0 C 4 h / j Q L I Y C w Q J R N t / 3 b z A d g o p 8 L V B 9 e g X l x r r E Y e 7 W b Y u 7 o X 5 Z M 3 B 2 D G j e J c Y 9 4 G 1 f 9 S 6 j h M H j 4 L J R U P X q T b j Q H p 6 P 6 9 K 9 o y B J + u Z i e C C m g H 5 b V n h D X c a C 9 W 7 8 q q 7 J w W y w f u T M G r b u E n 3 + l K f d Q N P K a f G 1 + 0 S y z s o k m / s 1 l X w v G Y m c r P v h z P x V H R b N U K 0 a L y 3 H i n k + J l V t v i a 7 6 Q P y b W I w m g l v 4 3 A w c k b b L h X A o a e Q I E R b H M p n A a k + O + I E S p y A z 3 Z p w F j z t c 3 H 3 m v W N G D 3 z j p g f n D J P e Z X e 7 5 3 h Q e i H B X E 8 E j 0 s B g 3 t O W 1 q w e d e j J e F h X + T Q 3 3 I J M / 7 L N W x 0 h T 1 s D z k 2 + P g L W o W D u W V g o 1 V 5 u p 5 5 O o x J g L z v 5 j s H I t w O 1 0 Q I j i o I O U h R Q k H 2 5 c 4 A f d X 9 E M 8 3 b D M O w i l S o F C J P t a K j r k W B 4 p U D 2 / E q J F q 7 H Y i C a H F f J a c K X N E I 9 X g d k x O d l P 5 d f e 8 h W T w e 6 2 5 F J C K 3 c M B e Q B V 0 7 w + C K Q a 0 u w x u y l + F g j 5 e I u H f s 0 h S W S T / 8 i O n K r q u N e L N 0 2 i a M 3 S S C b 7 R j L 5 v s L r c J j P 1 z 9 l k w G R / r m + 5 A M g C H 6 6 y I N V H G + B c E K M J Z F 2 h 3 f G M t H v z C q S 7 d I w e e j z c t / o q 8 q B d J c S D C q 0 d K K 3 T / 3 n p j b + 4 h o K o 7 s B c m w V F g z Q s j N P 3 w X m W x b h d p C d D q r s l 5 3 R O O Q l O z 2 e 6 K y e i S 6 n F K y 0 d / b 8 a H K e H s 9 P v p r b 4 8 l u X u s p n y H v D G f b 4 u O 5 5 a i e u T 6 O H T b P T F o 8 l 8 z p E J Y e C k Z l s j A h B Q T T v c l k G f X T z S S X a u 3 f E C C m 8 n x u P / f k f g 6 0 d j 5 V z O j 0 W a M z / 3 n m G 8 / q v q p T A C i U x 6 m J M 4 U V C s K N 9 E 9 c N I q c 0 c K u v q J d A S G + 2 3 C 5 0 e 0 l I Z 3 v i 9 V L s w E c A s f + M u x e C 8 i o B + W h / 1 8 X 3 y l C 6 5 l m V C 7 f s a 5 z 4 a g J h 6 D r T t 9 0 J Z 8 i T I n d M o / 6 O o D x K i D s J N K N C U u X N 1 S G v Z z a Z O 0 W M C z L z j I k x A N v j m / 4 C / 8 1 l s 1 L c a y 8 t x 3 V Y C F p Q U l V N 7 1 T 9 4 8 2 T t 3 P p p t b e m L + x A 8 t z e R e e N f m P j k Q 2 L L K s l q w V E z j J 1 I i V i 9 I W B U 7 U b r y C B e d j f 3 h H Z V E z d O r M T E a k X E n Y J A n k z g 6 k E w i V z E O P A 5 6 0 A c g B E 8 e s + q D e S A s x 4 s 4 X R x M O F / J d 0 U / e E x W b 8 j 0 e l e k X W S N d 0 8 K c b t a i w S g u L r p L T j R I 4 r l k 8 R 4 / N 0 0 J f G 3 E M A R 3 O x d 2 Y Q 7 c u y Y l X + f 6 z G M E R w E d e x H x s a Y s 1 b P L 2 u c Y r B k 6 b S m t w 5 j l w V p F 1 R l 0 t Z 0 2 T s D n t x 3 V 2 f E n P H b 4 9 R r R W 7 e 9 t R 4 Z 0 p r X T 8 q 0 z m n b F x q I I S 1 E W X h U V Q X 1 r y K w e s Z A g u v E T A s U 7 c s x n u X Y n a z g d i c u E 3 5 N r K W h f 8 Q 6 D Y i / E P r U u + W c g U 5 0 f o p E T M Q N m / Y p r f 8 u a u e U S m V 2 k q 6 D e N q m h T R G 1 T E Y W T u Q A v b r H 7 S h q I + x G l M l 7 2 X 4 R U j K S r B P J L O F h / u k 8 S P X w G P A V f Y x P x v n f G I I C i u b 9 f q D j s S J x Z j j W q Y 7 2 N m 9 E n D 9 I j o i / K a E Q 7 S 7 2 s k m a 9 q n l f y m d H q 7 w R L W + j H D / t i 2 F G 5 b 2 P n p y M d 3 d i t L E e 3 Z N P x G h r I / q n H 4 2 d c 6 e 0 I n a E T D U 5 R R M R V i B 1 y l F 3 s y E z e G g n j t w m I p Z y H 6 S Y C U q g H h 1 K X D V g f k r m w O 5 k o u r w I K 1 + / D S v 2 w l U B 0 A J k h k J T L L Q m C k M 0 O X 9 S g x 2 5 M o N N U A L A w t C w T D w q 9 1 Q i w C v R 6 A r g I X A / R M X L n X h C R E j N Q 1 y W V f j 3 C N b 2 u L x l u 1 c 8 M k 9 / v E x h x X Q x k 2 C f B V E A s h 3 H t S + J u a M t P A 0 F 5 Y 5 d 9 U e U 3 s 8 0 V P j T r y s J b R w L 4 9 P q A z V I f u s u j a 7 3 G B 1 X Q k A r 7 V X 5 I L O 8 U X U h p S R J z e a 1 a j z 9 L z m o t X i l Q N Z O Y 2 n P 5 B S 7 j 0 d n X M f j m g / K b n f s X s O r 6 G H 4 Z W n a e U i x d R 4 D j x g 8 d y 5 q a g M n 9 H n 6 + 0 u S H 4 j w K p r N w h m E i 8 U C k A J p y d / 8 F X 4 q e + r y v M + U f Z r m u h f 5 a W X Q j v 6 4 V r G j Z f K g r I O 1 3 I c y B U L D 1 C W G T S u T C t e 5 o n f J e S t l A K n Y w f a + 1 r i g p a i L 8 0 h a b x 1 H i x u r c z L 9 d M i O 7 8 S c 8 0 V u C e E X V X U A q l 6 l f c + / k y J + 7 8 K P N 0 w 2 l m P 0 Y W n F R 6 N Y / N P S p C f 0 g T u R m 2 Q / x o / e S y G i D h P h K 4 H B + w X B Z N f U + J Z U V N R 1 E Z p 3 J o T T w z i 8 F l t 9 K + r R W e l E r 2 V W g w X t d r 6 o M V k y 0 J I U d s K X V K a k O z C j C J 4 9 Q A 3 f Q q m Q l X U w + Y l 6 y C J F a r i L w / V J x L 0 / k q c f 0 w K V V 2 N g d r j Z k 5 k q S b c 6 K O + l J P P V F k Z x H D 2 Y y C z e 8 N B D U o m 1 x C 5 q 2 s m / E 8 V w E P n d C p S u B f E o Q b P J P K Y E G S O e Q 2 A B U Y J D l 5 q U j K E f K 6 p U O W g Y U 3 7 0 k 7 0 R n J v h Y u F z S 9 d 0 h G n p 8 X g z F c N T N z 3 e B l j k Z E g y 8 V c U T t d S 4 m n F g R e 9 z e J F E h J E K Y R e 7 h C s Y x X R S g E c a f N k E T s R b W o A x J b M y V K J a E M w M p D G 4 B 8 l I 8 3 c Q o H U A 9 v q a x f X k t w G 1 H / g n x m h 3 E K G J 9 x K i 7 O m x 7 W E f r l p y 4 B o D 1 S g X K z Q J Z 0 J d 6 U F w D + s B X A J e Y f h P N A 7 Z z 2 y t x n 5 I F v e p S U a v x a O P + o C v W H A g P R / k m S E t X + R l T W H o 4 4 9 z t R X 3 s Q E i V t s n Z W H A Y g w j U p v k m p q x 8 D Y h B a X V / x r j 3 X Y U j + o z g E e o y K v H N n E L f + 9 U M x 1 J 5 P o i y B c k 2 5 o D n x 1 M X q Y B m t N O R 5 A g R S K t K w y n x X 3 z y 4 K i f K 6 5 i z x v M x 3 K n H x j N D W Z 1 V C a / o k 8 L U s A 7 a W 4 E b l w 9 L B v N x a e u 8 s i / 3 y 6 e P m h h W + V p d S s p P M Z B c k Y V H f Q 7 Z q 9 L W y 3 f f d a x c s m Z 8 5 w J b 5 4 2 K 9 o 3 V G u + B 7 U S r v i H a 5 N 7 J U + C M j v + A g j i M U U i s t Q Y A D 0 s B B Z 5 v 4 S k z j 3 S 1 s F H G n O g i s q 0 A a u W 0 n 4 A Q j S i a 2 4 i f A I t J i d P 9 a T y A F 7 B i V W d s Z Z 3 p 2 8 d K + u 1 i a F M Z u I G S H q 7 Q W 9 L F l T R j K X E B z x + T 6 7 K 3 5 a r s f C t C V 5 U Z l + J 8 V Y u 5 N k 4 y m A P R a g t e 0 A w 3 o Z s F A F z G B y K P h T b i m Y K G L x e / K k 9 E + 9 r F o 5 p 7 9 T T H a O S d C F / l v U 9 c I 4 X 6 I 4 O 6 4 6 i 8 f T 6 q l + + P a u d C R O d 8 H H r w 3 X H j g 7 h G B U w j b h F b E s L f 2 x v E 3 V 9 4 y P f H / H l m 7 H D B K I 3 a d f P B y s J a w C 8 E R M j y 3 R 0 m Q x N I R Z i t c l q J j Y i m l F I N h 9 o / X Z h E e w P O a T / U a k V P w j X h H p w s V H N e + 6 O G N q V M n F r z 7 h f 4 w O v j c U C M 9 / N s 7 B / p g T 6 1 0 P j b E F r S p W 4 W I N 7 x y s 0 2 v Q 8 c a F c K I f v Q W n W g v d F u z N U 2 p V A K m j j K f P 9 M O E t A A J 4 v b E A K R Z a X d Q D 6 B 9 w P w i y O I e x + a i K L P C 4 r A D w m T 4 J F 2 n V p A y 7 x Z r / P s v 8 D S m 0 s V B O O 5 A b E w D k u q p B 0 K V M j 0 6 p Q z C f 4 u X q s 2 e o q I N + W s i j z 2 H W 1 + 8 p V O C G P K 5 6 K 6 4 F P V x T P d U W a 5 y 5 L 1 X V 6 S C w m A D j t 6 v p X y D i + 1 p z U m W v t m 5 s r y 9 o n S w Z l t S p N 6 N E c v + + J Z 3 P E n 0 C 4 9 0 f + U b T k S j K o F 4 P 3 b A 1 i c N 1 a X P + K l R h 2 O 4 z J Q s e K V w o I z M L d 8 l d X Y Y B C b h r F G K 9 g O f H l 1 S d D 0 5 H D f F Z E 2 N 2 K t a d 6 M d p b k e u 2 H L 0 B 3 w O U E v E P A 7 S / m d R a U Z 3 j P 2 i g V B 0 J m J g v P O X K q 5 h 0 r Z 5 P Z D R Q K O F k o u i F f l W O M N C I A w 2 7 W w i x F L M / b G s f V b e 1 4 t l G x L H F v m r E L Y h t u X y X R B / W K 4 X H V 4 / l x a e w z M 9 x p z L 5 L Q I k y T w y F k h W / 4 m H I 2 / e k K b M O m Q l U 3 s E F a u l O v 6 0 9 l R w i z 7 M 6 x y r P x Y j s H W B O Y D G m b d K 0 u K h o Z T k A Y i u x A k F S d B a u o K l 8 p Z 9 E j f t X l T F P + V N b x S z Y K m M k O M v x o 1 i F F D y x T e n i 3 h Z 3 3 i L h U H N i j Q 8 w 2 H A O e / J S g 0 1 3 8 q 2 U n E I N S f 3 T 1 s F 7 l H + W V C o 8 U c / G H G F 7 x + c d b y y d s F 3 / f l n a H 0 G / O 0 / F v U T N x a 1 D w B P J X Q 3 5 D X t R G X 7 T M T l h y I 2 H o / K x i k t J g O f R O K S + O S r Z B j s L 5 g I s 4 m W D O a r s p X x c l w 5 J a X t S n k r L e + f E A / + l x M M D G 7 u 1 e d 8 z 4 Z v S 7 C i o h g c p X r l q z R 8 T y x X O S y R g g T D n 3 0 G k 5 Q H W t S r e u e U L 9 + s 9 f t t T B L 3 1 j Q u / g 2 m n y 6 R N W / W + 8 K k P d R 4 X a 1 4 4 k T 4 O D F F E T 2 c F D q g H M t B 2 B c u x R W I W V C K f A 4 U f b i g 9 E F 8 u H n s Q Y 2 b A v h l x U m B 4 z Z A L k z U p 4 w e V A u 5 z q h E U 4 s G i 8 0 B K B c h N d S f F P 5 s I G X G s h e Q 9 K R C P D / t u B Z A 0 1 m M r Q Q e I m P O s T Y N L W 6 U p 6 W k H f X p K b u H Z H C V Y w b S d U U J C 6 9 G W w v n 6 8 e f X U M 5 e V h W L j o u X 3 W p m X u q x v y f D Y X 6 u I A 2 8 p V 1 K d u V j 0 T t y i N R 2 T w V E y l j Z d g 1 Z z m x q 0 y a U R s u x u U n 2 z H u r 0 Z X D M L h Y I / E R 1 t Q J O 7 N c R L H p 8 4 Q F j 4 T x q e q e H S r 4 v 8 1 J C b j a B s 0 Q Z p A 7 o s 1 7 P 6 N 5 L t L Y V T u T b A U H r f P r 1 J L k P y Z K l Z s H w R w 5 c Y 5 e G W h x h s x 3 5 D y D T s W Z O Q O J U U I S o F A u R E A 4 h Z i X S m z L A l S + A t l Y D w F M A 6 s O n S X w m m B F Q q u a f E T F / g 5 0 S w q Z T 2 N E Y F F q b J O n q o C 3 B U o Q U W u a z p Q 1 o J 2 c G Y c R V O 5 f q h L P f a Z P C e p l j k M + k N 5 G Z v m L L O S n i n t 4 j t 5 p M q 8 B J R D c L C + f n k 4 4 e C 4 U 0 l R K r w W + A U v c 2 y u w 7 R q w R v L R e U / x y w s z E c s a S s 1 v y K F e v I l o l B / G M j i c L O 2 u n M x + t 1 R 9 J 5 4 P D q P P h D 9 i + c 8 g d z 3 4 X 9 Q + T E U b u 6 y r L N h t 4 u k f U 5 j y Y c N 9 S Y r O h M k Y e L j m 7 x H h b g J P x t X / F W v d A g h g s Q c S b h y A r W L k K Z 4 Q Z e i y Y N V n a 7 c P v Z R W x L 4 t h 8 o 5 q k W z j M Q S o Q d w D r u r 7 A p / A e F y a / Q S + n J S c u i m N o g H G p h 1 4 7 D o l w M E m l p i b K P F P o U 8 l S C g / u V s n / 3 j R U G J w K I 0 B e K h q V P l 5 t 6 7 N m u p t c n e 9 T V T 0 l 7 j g n e 7 P e V Q n 7 1 + A D f p n G e + i 0 V g L S u x P P d N b h / A J S V 1 V J 5 6 K + k x U 9 F l K A F x b h V l w W I N l 5 k m A i R 1 l r S V m C x E Z X 3 z x T q j w U T H n E S D M 6 c i s G l M 9 E 9 e z p G O 3 I 7 O 7 u y H t r 7 V H l I W M L i c 1 n k S d y W A K q l 5 k Q K 0 + s j J R a c Q b 8 f c 9 y D 0 g 8 3 Y f v a r 9 X 5 I i 7 m h w 8 O V u X e q R 5 P i d c r W z 4 6 r 4 / V H p x Y V B Z O K y L Y l T 4 g 4 K X A E U o h 8 R M I K J N E g j S A J S l x Q N d A V r P h 1 / T V v q h X W i g G l M q A U l K + j x + l I W 6 8 b H I L y K c u s n / k m Z 5 c p 2 x 3 I E 1 V 3 v B W y h X z D W D 6 p X 3 2 5 b o H I M s T h w 8 f i n K s V J Y I X K b + 8 A q o o 4 J p P e P M O n D R R D o p D F 5 t M u 2 T 6 Z J P g r w J z p h Y J F k E q 1 F f b q F Q Z 6 b 9 z u A a g C d Y k y / F 4 3 v r / X O n Z e X O x O D y c 9 G + + J S U j i f r 0 9 3 S d H h L h b v o j 3 x K U e x O y Y 3 w c 5 g S T G 5 x 1 W M r m o 2 t m A w 2 / M / h W M G Z f 5 z I c l V F s A h W E E l j m U Y w S u F B V o i i z K y q z k f Q C m W w U r D q u l K p N C l M y F b m Z 1 / G K 1 p 4 3 h G w 5 S 6 E z 2 W 6 i g L / d T v l O F 1 a R 4 E P B b i K f j 7 M g 5 u K / S 4 B Y b d V s X L k g c Y U K F N S u U 5 S x r 0 9 c D m I l + W 9 r G l / y k c l T D 9 t y j h 1 2 B s V 9 T j F A 0 j 7 d k g x N h S K M X h 0 z I O R y I 2 X h 8 J C 6 O 9 y z B T q E w f + l z P b 6 z F a O x + j 9 l Y M z 2 P 1 n p U y d m Q C 5 X 7 y z w 9 q f R m 4 v W j K Q l X H u x I t T a o m 8 q C A l U L h f Z M U I l f T z C v r I E z I A Z N N F k b O b R R H K R G 0 W h 3 B V T s k V d e 0 U o p Z y b J + q X D G L 5 w p P P n X f Q g o K + P 7 a 3 r R f k q X d c t p m l O f Q 4 R 8 Z l f K o U H 6 5 r U Q Z B v 1 h W l R 3 D S C Q I C Q 7 8 e z X 6 6 g 9 e f S w O F F A G V Q n 0 p z p Y L r W 6 2 U 1 I W b 7 9 n X v n 0 j X u b B J 7 6 O 5 L T b 0 Q m e h F x p V k b V m S n U J w N I G K J 9 J e L C A 1 F 5 9 j 0 x u v h w 1 E f 8 N w 2 + o a E y T S R H y F y t K I W g l o J m o e B U U B J M 3 M / D K d / C p / Y W Z t X 3 h z I F 5 T 0 8 w l T A p g q S x 9 k I F y Y C p V P E r X B 9 A P e n d o B 6 V T r b l n n l q R 9 7 N P K m N 3 8 N d O q O r b D l I 2 I A 0 R x T 0 u P X X U x X 0 Z d o 8 v h c h / r 7 C n Y w 7 e f 2 i j 7 S A r p X Y 5 n W Y X z k e + x 5 a I F S l r R T z t B p j j v K A Z G f 1 X 3 / y Z l C f d I D B y o I D b c Q d p 6 L W H s 8 Y v 2 j U d l 4 K i o 7 Z y X r P f x G C 4 q r S z C I W / B Q A o Q Q w S v i r O V l X e q U g u r D D J 6 + 1 g 8 r t e + j 0 U 5 d W 0 l R f M F + P 1 b 3 x K / A P i Y P J Y p 0 Y W W n A q / g t l o V s L I H A W v F z 7 S u r m V b 3 O S k E Q V E y q F H c S w s N B T 0 l 2 2 V 8 B i g x / c B c X u F 2 0 r k B Q I c r p F x / + 7 3 B 0 C n 4 1 g m l d q C y p x W 7 j v 5 X N H L D F 4 S w O 2 D j S e j s v Z o V D Y / K g V 8 O i r d K 1 E Z 8 H H M F B q A e y 0 I k e P 6 Q Y A s m B w a Z J V C + A D V c 9 s i J U E D D 8 G O V h E H D g q l V N R X 8 K K s t s T K 9 Q m o 6 h x 8 g P b 5 7 U s c g D + j 7 L 2 g L C 1 p W 0 z c W e r m 4 m H a + Q E N T b U B x N r i R U 5 x o l B W + n J c x V h Q T t E E T v D t F 9 O Y K 4 q o s Z C c K d Q M r g K E W u 5 k D H a j 0 p P F u / J w N M 6 / O 2 L v d A o n b i a u W i F I X G x V i C D Y B w B h 9 D / A L t I I 6 l X W Q p b o o P D u x 7 P c a W 4 z F H E f Y k j g K Z e U O 5 9 U u r 2 4 j u m a J V 4 U Q C C l 9 3 + 3 V F t + q E 2 9 f J p D a X C o i Z V x R B 7 7 r A K 3 g m k g D t 2 c F K n M Z H g c r q 5 y b g H Q t 3 q Y K d Q M / k S A m 8 m T K n v P R n X 7 o 1 G 9 8 g F Z u s t R 6 V + M S X 9 d g o e Q l w I r x S q k j 7 + l w J U W y u U o Z R E v l S H j q k 1 w G p w 4 Z w U c U M i p O 0 l c 9 V A a y r C Q Q w l / e c A C l G 2 q x V 1 n 1 B L 6 f M W a c f M e R d S + M / G 6 G h W n f Z c 4 / C 4 W d U 0 r C n V q p l A z + N M C i R a P w Q + 3 Z f U G U V 2 / L x o X 3 i 0 F f C w q w 4 7 c M + 2 h J P i 8 T M m h i O u j N B J b P 8 x M H G V L v V M U a 8 U h Q a l w C L W C Z R t 3 r h R 3 0 K B E u G G y S F M 1 K C 1 L 0 Q 6 r Y o u n P p Q u y 3 z P C 1 U 0 T Q n k u 7 z I I p 3 l w n M g T w p 1 d r / V D G b w i Q C 5 k Z X h X l Q 6 5 6 L S P h 3 V j Q e k d E 8 o z X / i p 3 z / I 6 Z Y D t 5 C r u u a 7 0 + l s q R w p + t Z C r u v L k x F 2 V e m A q w P + + m y n e N F G 0 J 5 P 6 s s V 4 w O s 7 l r Z / / o f + U D M 4 W a w S c L 4 G b y I S B Z u O r G B 7 S v O x f N z Y d t 7 f j W x q C e F g 2 B r 4 4 5 l E D h J O i S c L y 7 v I G d h x Q l 5 P O A q Q L 8 l c 6 k c h B 3 b q Z p U y p b + S q Q 0 / q 1 g v F X 5 m u m U D P 4 8 w X c D + q v + f M A t d 2 n Z f G e i + r O 4 z H Z 5 Q O k A y p k s L Y U F q c 8 a i e r + E s G F q m E U n l o v V 8 5 6 7 g M 6 6 S 8 y g e e m i n U D F 6 C g B s 5 6 k R t 4 8 G o b D 4 U 9 a 0 P R w y 2 o u a n V G T x u G l s r S m U D l f z K p e x U K R S 8 W z p r F D n Z g o 1 g x k 8 H 9 h D 8 U Y 1 X z 3 u X o n q 5 o e l f A 9 F T Y o 3 7 O 1 E P b B 2 q s Y T K F I o T v t 4 k H m m U D O Y w c c I l V F f r u W Z t H b 3 z x R q B j O 4 Z r B / 3 D G D G c z g Y 4 b K / a d n F m o G M 7 h W I I U 6 P 1 O o G c z g G s H M 5 Z v B D K 4 h V B 6 Y W a g Z z O C a Q e W B p 2 c K N Y M Z X B u I + P 8 B C s n y P t 8 p f 7 o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 G u i d = " 4 7 f 1 6 5 2 6 - a e b f - 4 3 0 a - a f 2 7 - c 0 e 4 2 f 8 2 5 5 c b "   R e v = " 8 "   R e v G u i d = " 6 f 8 0 f 6 5 0 - f 2 1 d - 4 9 1 c - a 0 2 e - e 4 c 4 5 7 1 8 d 8 d b " 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C o l o r I n d e x & g t ; 3 1 & l t ; / C o l o r I n d e x & g t ; & l t ; C o l o r I n d e x & g t ; 3 2 & l t ; / C o l o r I n d e x & g t ; & l t ; C o l o r I n d e x & g t ; 3 3 & l t ; / C o l o r I n d e x & g t ; & l t ; C o l o r I n d e x & g t ; 3 4 & l t ; / C o l o r I n d e x & g t ; & l t ; C o l o r I n d e x & g t ; 3 5 & l t ; / C o l o r I n d e x & g t ; & l t ; C o l o r I n d e x & g t ; 3 6 & l t ; / C o l o r I n d e x & g t ; & l t ; C o l o r I n d e x & g t ; 3 7 & l t ; / C o l o r I n d e x & g t ; & l t ; C o l o r I n d e x & g t ; 3 8 & l t ; / C o l o r I n d e x & g t ; & l t ; C o l o r I n d e x & g t ; 3 9 & l t ; / C o l o r I n d e x & g t ; & l t ; C o l o r I n d e x & g t ; 4 0 & l t ; / C o l o r I n d e x & g t ; & l t ; C o l o r I n d e x & g t ; 4 1 & l t ; / C o l o r I n d e x & g t ; & l t ; C o l o r I n d e x & g t ; 4 2 & l t ; / C o l o r I n d e x & g t ; & l t ; C o l o r I n d e x & g t ; 4 3 & l t ; / C o l o r I n d e x & g t ; & l t ; C o l o r I n d e x & g t ; 4 4 & l t ; / C o l o r I n d e x & g t ; & l t ; C o l o r I n d e x & g t ; 4 5 & l t ; / C o l o r I n d e x & g t ; & l t ; C o l o r I n d e x & g t ; 4 6 & l t ; / C o l o r I n d e x & g t ; & l t ; C o l o r I n d e x & g t ; 4 7 & l t ; / C o l o r I n d e x & g t ; & l t ; C o l o r I n d e x & g t ; 4 8 & l t ; / C o l o r I n d e x & g t ; & l t ; C o l o r I n d e x & g t ; 4 9 & l t ; / C o l o r I n d e x & g t ; & l t ; C o l o r I n d e x & g t ; 5 0 & l t ; / C o l o r I n d e x & g t ; & l t ; C o l o r I n d e x & g t ; 5 1 & l t ; / C o l o r I n d e x & g t ; & l t ; C o l o r I n d e x & g t ; 5 2 & l t ; / C o l o r I n d e x & g t ; & l t ; C o l o r I n d e x & g t ; 5 3 & l t ; / C o l o r I n d e x & g t ; & l t ; C o l o r I n d e x & g t ; 5 4 & l t ; / C o l o r I n d e x & g t ; & l t ; C o l o r I n d e x & g t ; 5 5 & l t ; / C o l o r I n d e x & g t ; & l t ; C o l o r I n d e x & g t ; 5 6 & l t ; / C o l o r I n d e x & g t ; & l t ; C o l o r I n d e x & g t ; 5 7 & l t ; / C o l o r I n d e x & g t ; & l t ; C o l o r I n d e x & g t ; 5 8 & l t ; / C o l o r I n d e x & g t ; & l t ; C o l o r I n d e x & g t ; 5 9 & l t ; / C o l o r I n d e x & g t ; & l t ; C o l o r I n d e x & g t ; 6 0 & l t ; / C o l o r I n d e x & g t ; & l t ; C o l o r I n d e x & g t ; 6 1 & l t ; / C o l o r I n d e x & g t ; & l t ; C o l o r I n d e x & g t ; 6 2 & l t ; / C o l o r I n d e x & g t ; & l t ; C o l o r I n d e x & g t ; 6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 / & g t ; & l t ; / A d m i n D i s t r i c t 2 & g t ; & l t ; / G e o E n t i t y & g t ; & l t ; M e a s u r e s & g t ; & l t ; M e a s u r e   N a m e = " �N�S�N�N	�"   V i s i b l e = " t r u e "   D a t a T y p e = " D o u b l e "   M o d e l Q u e r y N a m e = " ' :S�W' [ �N�S�N�N	�] " & g t ; & l t ; T a b l e   M o d e l N a m e = " :S�W"   N a m e I n S o u r c e = " :S�W" 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0 . 8 5 7 9 2 3 4 9 7 2 6 7 7 5 9 6 3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8 7 4 3 1 6 9 3 9 8 9 0 7 1 0 4 6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. 8 8 5 2 4 5 9 0 1 6 3 9 3 4 4 4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M 2 d W 2 8 c V 3 L H v w p B Y P K 2 w 7 5 f H G m M G V 0 C A 8 p L A g T 7 S o i 0 T I Q i F y K 1 X u Q t D r x e r 2 X J 8 m 4 s G 7 H l X O x k E 2 R t y Z Y h W Y K t L 6 M Z i 0 / 5 C v m d q p 4 z w 2 Y P 1 S N 1 W Q Q E a E j 2 d P U 5 p y 7 / + l e d 0 / / 3 6 P G p V 3 9 z e X v l 1 5 t X 9 r Z 2 d 0 6 v h v 1 g d W V z 5 + L u x t b O p d O r V / d f / 0 W x + u r g 1 I g f L 6 z v X 9 j d O b N + 8 Y 3 N F b 6 0 s / f K b / a 2 T q + + s b / / q 1 f W 1 t 5 8 8 8 3 + m 3 F / 9 8 q l t S g I w r V f / v W F v + X K y + u / 2 N r Z 2 1 / f u b i 5 6 r + 1 8 e x v r Q 5 O v b a n X / A X X 9 6 6 e G V 3 b / f 1 / f 7 G + v 5 6 / 9 d b e 1 f X t 7 f + Y X 2 f R + 9 f 2 t y N N 9 b c 8 / P N l b 8 / v f r q + s b l r Z 2 z W 3 v 7 V 7 Y u 7 k e n e + f S X j n q j Y b u Q 3 G u V 5 5 3 H 0 Z F r / i L 9 c u / + k u + 9 n f r 2 1 c 3 V 9 6 4 e H r 1 9 f X t v U 1 + 8 1 e b u 3 + z u b e 7 f d W J 2 F t Z G 5 x a k 4 v 4 / 7 W F Y r L e S A S c 4 8 O w V w b L i q m J X d n e P 7 0 a p / 0 g y 6 M k z L I i D 8 J o d W X b r V Y Y 9 b M g L K M w K M I 0 i V k 6 r h 3 q u J k e H j p i F O d 3 r 1 x e 3 9 / f 3 B h u b F z Z 3 N s b T L 7 5 d v z + r Z 8 + / c f J d 9 c n D z 8 Y P 3 j r 1 N q R i 0 5 V V 5 / f 2 t z e 2 B u c c v O 4 c 2 m F N X 9 l Z 2 v 7 9 O r + l a s s K V P y j D 8 0 S t P v T L 8 7 u + T U 2 u G / L B Q 3 e P L g z + P 3 r z 9 5 + H B y 5 + b 4 7 b v j D 6 + N / + W H 2 d f X a k + / d m g p W b 9 D P z O 8 F g v L q p 7 t l b l b z + G 5 X h E u u 7 A t 9 a f s j c r e M B E x s Z 0 Y G Y 0 O Y h j 0 R k u r a c v R 5 M 7 W i r K n 1 j A U 6 7 M x u l D E J M 6 k h 2 e N 1 q b o l W F v O O q d w 2 0 M e 8 N M x E T O r 9 j 4 k r J X D n u F e q q 8 V 5 4 z E q M K z S L h E I e 9 k a i 4 w S K x N g x I N S 3 s j a w M S F S g P C O L h J + 3 m j S G U v R G r E 3 W K 0 a i e w Q Y P m O 5 L N W o V 3 Y f V 6 L e K K 4 s a f m 4 0 t J g 5 w 3 I c J E I j t i p q p y h Z m e 9 8 u z U H Z i K Q Z t x o 8 6 A D M V g p 0 l v q O a J X 1 D 3 0 z 2 C Q a 3 P 9 U b 4 U F V x V M 4 E K B G B z k g 8 F c R k 5 n V Q A e I p X g A x K L e h 1 2 G 6 m D T E h K b o E l B g b j c s + B l R a B w a P t R O 0 x w 6 4 O 4 Y D W t j B U L m k B s R y P l Q E 4 X G E s / K a F C E v D c s j M S U v Y L p E j 1 2 8 q z i G 8 j t f K U C J D S G 5 l m Z i + 2 k e R U g 6 p x 3 G Z q N C g A B p j 6 G C D 2 z 0 4 6 x g H f M t s 4 G h U a P w e x E B A K P l e u c H 4 1 3 b t 2 H N V Q A P f 4 Z g j R i X A a C k Y I C 8 Q I s E h m W Z H Q 2 q J q 5 I i L M G 1 D 8 H K v V R D x E Z T 8 M k i K P s z S P o i y r i I c o 7 M d l m u d J k Y R x U L Y m H r 7 7 Z H L 3 c 4 i H 8 Y 0 7 4 / u 3 I R 6 e P H j 3 4 N a f x t c f v z g D M Z g c u f u M D 6 h o h a O X z D 3 A Y e p h d r v 6 X U 4 U K Y F u o d c S A y x J C Y 8 8 J e U x z K l G m I x Y i u d a H K D u 2 H 0 C a o C E Z I g S 1 8 x G I 6 m U w 9 H m D g B I w G h E F y w D N X 6 G w K k q o L P X v Z d m t Y n P A t F c f q 1 e 0 z A R J W K T V u O l f R Q y w Y a i C 4 U M C 1 j l o h C r p f m 8 l b z z k o 5 w d 8 P Z Y x D x z x B T v d d h G u H U A S I I F i S 3 J I x r i n F x 0 s / T C A Y 9 S r K 0 8 N x 6 2 Y / z K M / L I s n C M m w d 4 u 5 + / v S 9 G 4 S 4 p 4 9 v P 3 l 4 c / L g a 6 K c f h 5 f e 9 h F l G s S U A 9 R A 8 L s s Y 9 R j 3 X T y + s 3 O l G x D i 8 X 9 Y b Y E C k 9 l Z z I + W 9 4 P o V 0 O M B R x 2 E C B Y P V E T E u C F k l W p n L S B y p b B u N J O g 5 v h I x 0 D t W J C 9 3 V 7 d m 6 0 9 Z D z J 5 l k S w r + q C A b h W l W P S + I C j s 0 r p B c K h 3 K w N E V b D h M F o R M F c S G V t N M j K s F y y g h J i T K r i S w C u J n + a R P 0 i K e O y T L M s S 4 N E c 4 Y i x s s G c U k Z s 0 j D l E z i S L E y b i x W f n T n p 4 9 + + 9 O j e + M P f h z f + e P T d / 5 n 8 s 0 j X O n 4 / r 2 D z 7 8 9 + K c / T 7 6 8 / f T D T 8 Y 3 v q j + R F 7 x 4 b W D z z 4 h q Z i / Z v L Z z S 6 8 7 / J P U 3 e p g 8 n y 9 / A j a n 2 z + o U n z Z F j T A r t D B 0 r 6 q 4 s u a 0 r 4 u 7 Y L P 4 U T G L I / K r N C h P r e A w 7 E t M R V 3 g E o B Z J k h X n g 7 M J 3 L w 5 x x P Z V b k F O F Z V Z 1 8 x W c K / t S y a + S R C K 6 l M G j K Y w I 4 B i U Y H Q Q r 4 b F f i 5 D c k z A Q O w i B F S F 8 p 7 l g w Y U K G 6 F T c k K E D c J 2 T q j o A j w H Z p Z j U 0 F z x n k V C K R Q J G V b x E T N N a R n f S I s p C F Y H 2 H 0 K j X e Y A j z H C V k p B c M C g u E p U I 3 z d n U I z Z z h N z X 3 s + o g U T H c H R U X n O R w 8 h J r 0 4 S E 4 r A f x U E e 5 G F W p L l L I q V t C / Y 0 y a M S E J S U S Q g + O o K E w i Y k 9 O T B 7 y f f 3 b f t 1 j o O J n j p h 5 P H 4 7 7 y s / d o 4 a j o A x I g b U u H l r h B y Q b I 3 b Q Q b 5 m J Y m e 4 e a U 9 D E k j w U k u r O B / M Q O r c i y 3 F k k E L Z K O K i X F m 3 Q c t C Q W z + 5 u l 7 4 7 1 K c F R c o 8 d m L A S V X v B 3 N l J U b c o P b P A Q I r V m I J N 9 g S M K E C h G A Z h L N T 7 W d Y Q k y j t 4 3 7 a R A V W Z G l U Z z E x b R J l h J W E g Z l E U Q Q f M s T e Z P 7 X 4 2 / e h e 3 W 3 3 o l s X z d 6 8 n b D M K z 1 8 y 9 w C H X f D s 2 v p d T p R z Z t H V e f H B t 0 s t s e g t d Y s Y g B g M U p y M W a I E 9 N Z 2 Y F s x 3 B 0 x S k I a Y l Q h g r S p x J L r J K P U y h v D w u 4 F P F r W J z x 4 1 I z C y m s K D n Y t m f 4 D m H i K E I i j W t J c B k 6 2 1 H W U k G l U 7 T C M C v Q C K R c g 8 0 n 0 d i j Z k O v Q N F r F w E Z o B t O 9 p 5 j L Y C y V M H f o D a T j s n U 6 H j X / 6 3 4 0 k r W 4 c g V r g 3 k t L a Y x p o b 9 t C y y K A / K I E m T a Q Y T 5 v 0 i C 4 s g D J N 8 i Z j q 4 u i P P 7 j + j w 9 + 9 / S t L 4 m p 4 / v / P v n + o 0 5 y m s H R u 9 e j Y c M l c w 9 Q i 6 n + d v W 7 n K i Y y q J P c 3 1 L v 4 0 D o A E M l c I B T J k n A 3 e G 2 m q f G e 6 a t l O Y G Y l L F R 5 V p g u j 5 U P H u Y K W + j T B M u z V Y l j 4 U X V n u m y M G K 9 g W I w j I k E V i / e u m C f D d g D 8 N n 5 N p 1 H c 0 Z I k S u u o 5 + h P q V q h l p B P N m K o m F K Y R Q y L B J F s x b i j F P R a S 9 Z N v c J s i 5 S G b j h H g e E V Z r C I Q k x a R R 0 Y I h J R M / Z g s f K W 5 C M j Q M G U 6 P F + j 1 9 2 7 H 5 Q s L j i 8 5 0 X V 1 h s s T Y k E o 5 W l 2 H p I l n S V q p p 5 r 1 V 2 C l N Q e i C e j l R C o P g R K V K u U U f n H B x 3 S + S o j e K P H w w h d j Q l q 6 d z 1 w M 8 U 1 G U + 2 S k x 2 h h H A H J Y j x d r p O g b k K r F r t M V k t b j q N p x U d g E M y 7 E k C D 5 F O o u I E J B C E 1 e y h G j A 0 k o A 5 J l j F d O / 3 f J 5 n G 2 G Z N L R O B + G r w E t Y b l N m R G d 8 m k W Q j W U U s C 2 / I h u D r J + m Y R S H c Z H Q P N i 2 t H P w z v v j h 7 / t J A 1 a m J 0 s / M N g T v r h H G j x V 1 7 C 9 n s U H o 9 h T u t p q Q W Y N F e c 8 J b t g n P b 0 N + o N H k / C P I 8 j O M w L / J w m k 6 j N U E c p 0 m W J H m e N h U E G 8 9 x e H r v O 3 Z R u H M c v v 7 n p 7 9 / C / U 5 e P T H p 1 8 + 7 m Y 7 x d G 7 1 x P h w d F L 5 h 7 g s C r N r q 3 f 5 U Q p G a G d Y I G S 4 S 9 w T l Z 5 G Y p 8 v g p 9 l D + c O z c J T h 5 W I o / u E P I y 2 + D E 3 U n N C e 2 M R v N O k 2 E R k K Z N 5 8 9 V P G q Z Z S K G v I z k k g + G R V e m S L f a S j B 0 O T p O R p h C G 6 X g 1 m Q y q n J T Z h p g 6 y h q o v 7 0 J I N l P F 3 L + Z T x u e q y D t S K i 8 e E C e 1 M o 3 6 w E j M X H p w S i m 0 Z Z A N o B 0 s i q w V U 1 g 8 G Y p g r m G l t S E L 9 r C Y N S 5 q W f R 0 T b u V e v a a J C i j z b j B p a k k M Q j V N N N t E j H O m Q n J Z u j u c N w N S i p d z b q x a 3 b F N O m b U q + L F 7 R I Y 5 w V Y E i G Q V c w s L 6 M i 0 x b G t X R u q A C t i 0 o R G r b 2 E d H p A m G R 8 A u G d l p z b k u 3 Z 7 S c N O w U u n 9 a 5 q s a w p f I y 1 q L 8 X v x L Q 0 I F d B d S S w S E V Y X q f v R g E z h C s U d z J j W 7 s V I 5 7 Q r a e M X M F i 7 i E D U g d J w P l T Z I I b C G V R W 8 R Q x Z 6 s m L c Z k V j o Q / O b Y N V F x M 8 0 W L s 1 1 T 8 F N g u V 0 0 l 4 w R 4 2 j f l n G Y Z D B Y A T T i m / p E t c i L 8 K E 1 D V I 0 w Z i o z F F P f j s Q 3 p W S V F / u v 7 u 5 F 9 v P r 1 1 Y 3 L r h t + o o 7 / s h P Y Y H C + p n n Q + 4 / K 5 B 6 u l s V 5 M / Y 4 n L I 0 l O m h / + Q z s W / g I b E h N 1 T l W O w D k C R h M S q 3 K A G c x Y 4 A F c A / o A A + k s X w J Y 2 o Z j T B V c n 9 c g z g 6 r c P N k E n 3 u 1 g 1 W 1 Y 4 Z w 0 Z n M r Z U r k C 7 R V n W Y Y l g h 5 9 R 0 w a i w T g E k d u o H K s D R V m Y q v 1 p I F G X J B V H k i D u m G R A u z A O n k D s s I O j O a M p M R Y L p h 7 6 e j X 0 m B 9 Y s R q U Q x W e q t 7 Z 0 q O B y B R q I 3 K W W F u z 2 8 z e 6 R 5 4 r O 9 e z V g f d B s c h X P o t n N 3 r y Y a h p N F g k 6 R n g S y 0 m T t X F J K y p n W A N W M U L 8 w X C a s d 2 o H P 8 E 4 z O m 4 d l t S V + 7 X x w m S 9 J i Q P e M X b I I 4 D M x e G / D t i A m S 1 M I U J a V E w W O 4 O A g G D H U q W o b u A G J o 1 U 5 / n l K s C 1 9 N e k d W q C R T j u W 0 Q g L T a u I c j x o Y H f S I 0 N h S X x c s 1 I B p W G E j H W o x w 7 G g 3 R c w G G R W B I r M Z L h 6 + G b r u q P G C h n P B 0 q L l K r Q 5 i 6 B 9 o Y 0 M + x p Q G F x p u K 1 3 H j s 8 I J O A W m S + / O a Y L M n q R e Z l 2 Q y A N c C T T 1 H T U G l o u u a 6 0 L e V N a y z L 7 0 k k T w F B x j w S k J f q X G 7 s I 0 n 4 W h n m Q 5 k U Q R C X v f d C 3 Q Q T 9 j J 3 G W R k E W Z y w / e 3 I t u J G i m b 8 / W P X M / A f X 8 2 Y m W s P J / / 2 1 u T 2 L Z i Z 8 d v 3 X C N 8 J w c 0 H i + p T q g M j r 9 8 7 s F q F E 3 j 9 + p 3 P 1 F 0 j W B y R Z W W u i + R E Z v C k m 2 L B 1 W j D v I o J A h T b W D J k t G 6 p F b R n h X d L j G 4 O s v Z k D 4 h a k E + S X b k / Z L B p M 1 l Y 7 h 3 M 1 7 D A 3 C J u 9 V J m 0 v A s C a v F 5 d 9 9 i B x p J T 3 b + r 1 s n 7 C 6 2 / K N O G 8 q a C J m G 4 8 T G F 8 7 d a T h / / b C f W 8 0 J U s / M N g T v p h 5 7 X 4 K y + h 4 w 5 1 h 1 9 R C D B t c j X Q S Y W f i M H U K A c u z b U t U J Y w o m C R x W E U p S k n F K u y 5 P 0 o Z J M 4 x 3 H Q b d d 0 b n G z s n z x 3 5 N 7 b r v a i 5 8 g t n C B F / 5 h M J 5 J P 9 H K Q q 5 i 3 5 6 J j t A G I 1 0 D l v 0 w w o y 4 b h u S S K K l V X D B H b N L W B M 8 C B i r Z g j c s c 8 U v C G b E C O + u 4 c C u F V 3 D 5 M m x W n S O c f H 6 q R Z j M a 1 g o I v k K e b E k 2 o B O X g 8 H 7 y Q f l Y E y f L T f l n j P 0 w T 0 8 k G q I l n T Q l L l F o K 2 I E b g w K D u N n W P p 6 M R M V E J / m q k C 2 u J w 4 q 4 2 K y C O j 1 0 M D l g B l L S k 4 1 M z T l Y Y q Q P 4 O V y W o w T W O H O N s 5 E 2 F N Z D A G / 8 O v Q F Q 3 r K Y x P 2 i z K K i L C L e p l i C J f W 4 r r Q f R 2 m e 5 S k 5 d 3 v M 8 M G 7 Z N B 0 P r w c z D C T f o I x w z x b S 8 B Q p N m 9 R q q q S J S t 9 j 9 i A V g D 8 i Q s w q c 5 0 + t e s I y v I r 2 f J + 4 2 K W k U 9 + M i i 3 k d K L u P y n R K / g Q J R 8 1 F a R i 7 b U d x 6 y 0 k H F F e v Q r 0 o 3 f G d + 9 W L N B 7 t 2 Z c 0 P 3 b E / 1 T F + h 3 0 E Z e n a p p 9 a W 5 h z y s 8 L N v 1 + + 7 G H G / h F w L / S P X U v o T v 6 a Q s H u N l J 1 w e p C c L Q e P N S m c n Z V J u x 8 N k 0 b O Q X z W m K N m 3 D 0 S J A c Q h s 4 l A / z T w g U 7 j o + J O S / 0 B m E B u A 4 J K t K 1 K z B W 7 Q y 2 Y v C + r L y s D a 1 b i L T y t V V V d q 5 3 2 a C O i Q H p / l t b 1 l E V W h s A n u c l 0 i 2 x G j i a b l g U j E j F J i T S A w l Z Z p w t w 0 K k 1 J I s G W g J 7 9 q y b O l + S A 8 4 T k H 5 K l O k O 0 v d Q N Z W X g c 7 r Z 1 Y x j R y b p X m j N 0 7 b + 5 O o 6 W i M o q x V l 7 O p 9 V a q l + a X W x p S f g F + t g 1 p / K 7 6 m A n 0 H V b k 8 K l M o 3 q V X 2 y i j Y q Z T V 9 l G X A b R P q T N i h X K R x Q e t 3 E p b l 9 C U 5 U Q 7 5 H o d F V B Z x X L Y u O R 4 8 u n n w 4 / R V c H / 4 H a 9 1 m D z 6 k y s 2 3 r 8 3 / u E / u y k 2 L p J R R 4 G D R R f O P U w N U c 5 / o 3 6 7 E w U q l b l S T T B 0 U C i 4 1 q 7 E 1 s x Y T P H q z v 1 5 k 8 Z l G X a x M n s C l 8 E r l l G E 0 W g X K 9 N o W J J j N P Q S T d v J q q p O 9 1 5 d 1 k b d E U 0 3 b p + f O K j W p y a 0 d L d M F O e T E D x s s S t 3 Z 4 + i N y A r f p 7 s Q g Z E H u O q D V Y V 8 7 k 2 A 3 f 2 j 1 V g R 6 n 0 N c i 6 8 n b k L O D B 7 a O Q + q F Z X o E L g N G W w G 6 5 3 U 7 I W V f L 8 L r A 7 H V v n k Q B m o 9 Y e T S b o o Z q d v d i G A 0 3 V V B C + m I F u m T S n L m Q V 9 D M Z U W a M B Q 8 t K i A 4 5 y t v I B Y P o i 7 8 p h W d i O 7 m 5 x C E 0 / 9 s R b o R c c b o o H b 9 P k K V 0 J D i 6 u j m S g 0 g 0 C V v Y e 2 m j S P P e a x Q O O k t a 4 2 R E H f N e 8 l Q Z 4 k Q V h M T 5 A K g 3 6 c Z k X I 6 y j 1 E P s j X X y N L Q r u z S D v v 7 R y w 5 z 0 w 1 j 5 R M F h C R R u l w M L h x 1 7 p e l Y 8 9 F z T d N t s Q n s A 6 3 n k l 8 6 U k V T z + 5 d O Z r v s 3 P m z c r A K L U D S T x c t B J D x g B u F O S D M L O 9 G 4 j x p w g b O j / R N C Q Z R w w S E 5 Z H g n i 1 j x A v i H 8 X T t c y A 0 O M v g 8 M S + I J r A C r 2 q n o H g m S a 8 L E j E i W 5 D f P G F 9 r d 5 + E / Z A S c l J y + F v M X n o t L h d B P 8 r i u C j T I k + C i G r e E X f f 2 L S 9 6 B 2 S B x 8 / H r / 9 H q / + H X 9 6 h 5 d k z n 7 s p H r X U m q d E 1 n 4 x s v Z 4 z U 8 7 e F A s v A e d W E n K u L M 5 X O u 9 6 L j Q A P q R V 1 B 2 d a B B g B X 8 b O G E U D 6 u d 2 L T o g 4 f s 9 j I 8 R 6 o e K a B w F M H f 5 T c p R q Z w Y / T p v w n m H 1 z U / Q R J z S t Z x T p 4 8 4 7 T E o 4 3 z a U x J m / T g J 4 5 K K f X N P S a P V + 7 b h 8 R f / 5 f Y / d P E q o s X 2 0 i S t Z p T + k h N t h U q s S W 7 t i 3 c G u T W Z O 9 V h T X p 5 U 4 9 V n W Y + W p H L q 8 F M z 0 N 8 L r 1 t y b k B M i F D J K N z l i O w g 0 o h z q F K 7 Z Y u 4 T Q a T N Y v o z J P q D a 4 1 0 R X / S 1 l 0 U 9 4 3 U i Z B G W Y l 4 2 d 2 4 0 W 4 4 9 r I U N h l 5 O + K N o 1 t x w + i O b J 9 9 f G b 9 / p q P A w P f L m e J F 1 i 5 m d S H P 8 9 + Y e t W a M f q z 1 W y 8 2 8 Z f S 6 I L y a I 1 g 5 n Z N 0 h Y x F B d N 3 J 7 z q Y 5 2 H I I F 6 D s E j v H r a 4 y J W I y P t M y 2 O E G 0 1 D P v s U T D o K z O R n L L a l s S 8 w m q 8 T b f d j 6 b T J 3 3 o O a E x j D K I 5 r W C t / K V s C A x G k Q x F k W u T O S 2 0 H i x m 1 / B x 9 / M / 7 8 + u T B 1 1 Q X 9 X M n Q b N 5 b + K 8 s L o N P v s b c 4 9 X M + z G k d U F n D A j r 1 q N 0 U 7 D l o W 5 k r 5 l N k / g w 9 Z g l 9 F 9 b N u K m 8 C M S T r x H L Z w n t H Q a 6 s 0 s 2 9 K 7 d 4 B y 2 i U m 6 g 8 B 7 p g I Q b G X C l 5 D + c N x D B p 8 D j m 9 U a 8 O p 3 5 5 o S O x A y X + j A s n L l V c K S 5 m q Q X l g g A f n y L f n M + 1 R K X Q o Q y b 7 C 5 t m K E O o Q L d Z N G r x z y p J u t 2 n / 0 P I 0 2 r c f n y D b B G G g H x m t T S c E 2 8 X K M D y + H B 1 J 2 3 M J g 3 T k P y s D 6 T W I 4 i 7 Z A o u W k 8 e B T B s 8 S H 0 k 4 c E 1 e c 0 y P g f t h P f T 9 U H w A a V r V U 0 n v f B O b I a j E / d R O v I e L M W T j 0 Q U M S C G r Y c T D L 2 h + 7 H M B H J J 2 1 f I b d F 3 9 e v c m 5 b e p o Y 3 c 3 a o M z u C Y P X R P B 6 r d 9 t 2 P B u 3 Q p n 6 x L b N G J V k b b b j A G y 3 f f t q U 0 L g j C i J e i R p k H J 3 L N r L p r n O O K E g 4 N j f P g q R 9 k 6 T n 1 i a f f n b w 8 b e d 5 C 2 L k 4 Q m a f U 0 Z H Z k w u G / L L 7 r y + E X a A U h j G F z H t s Y W r 3 X U r g / x E j i b x A B h O u v y M U p 2 W c g h t H Q F i S D A L v N q L 2 O o z P B R V y i S 3 V 8 g 9 0 L u J K 1 1 9 j Q u T b a 2 r l 0 Y X 3 / w u 7 O m f W L b 2 w O / h / s 4 Y g o 4 K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3.xml>��< ? x m l   v e r s i o n = " 1 . 0 "   e n c o d i n g = " u t f - 1 6 " ? > < C u s t o m M a p L i s t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C u s t o m M a p L i s t / 1 . 0 " > < m l > H 4 s I A A A A A A A E A O y 8 y a 7 r 2 L Y l 9 i u B 6 B I R r K v E v T d B F V R B i q J Y S z 1 S J C V R r C t R / I G E v 8 C A n Y 1 s u 2 G 4 a y S Q + T P 5 D P f 8 C x 7 c 5 / r d Z 6 f t b B j u G D 4 b J + J s i c X i q u a Y Y 4 z J / + X f / 8 e / / O u p y H 8 b k 7 Z 7 V e V f f 6 f / p H 7 / L S n v V f w q H 3 / 9 f e j T P 6 T f / / X f / r I e u r 4 q T m H d 6 a + u / w 3 n l N 2 / m r r X X 3 9 / 9 n 3 9 r 0 j y 8 / n 8 + W H / r N o H y V A U T Q Y n 3 b 4 / k y L 8 4 1 V 2 f V j e k 9 / / + a z 4 v 3 z W 7 / / y l v / i 3 7 + 5 5 a s Z k n 9 u z g H X k m W B T + m Y + 0 O g 4 v s f X B L z f 4 R c H P 0 R s k k a C q K c C t T 9 9 9 + M s E j + + v v / / G / + u 3 / 6 7 / + b / / Q / / l f / 9 G / / h 3 / 6 b / / D b / T v v x 2 K 8 J F s X l 2 d h 9 9 f B / 1 P / / W / + / v H / i v u n 2 f 0 z j 5 5 P Z 4 9 + g d f d E 5 S 1 F U b t t + / / p 6 G e Z f 8 c 2 P t O r w n m y T 9 2 1 8 O n f 0 J 6 y A s 4 + v f f o 7 5 C / k v P 8 L 3 6 z B / R W 3 Y J + d S f b V d / 4 / D / r N v c L R e 3 d 9 J / I 9 j / v 7 7 X 5 T p 1 Q W / 2 f c w T 8 z 7 r / b 9 / H J O 0 y 7 p f z 7 C g B 4 6 Z e g r X P c + 5 L g j + u x X u 5 c v c A E 1 f 9 X 1 P z 7 9 2 8 9 V r b B 8 J L + p b V X 8 9 X e J + p M R W F a S e U n k K I b 9 / T e n Q l 8 w 4 p 8 c x d I S I 0 s s K 0 u / / 0 b + 7 S / k T 4 t + X e L 6 / 3 r D G O p P i p F Z j h I 5 j q I l 4 V f D O O F P S u J Z i e J 5 j p Z l 5 h 8 N u 6 K B v + b O P 4 b q 7 x 9 g b v + X 5 l k k S r J I c 3 / g Y b k / O J k X / 5 A 4 K f y D j 2 k 2 k g W Z E e 5 o w P / 5 P E M b / v N 5 t v 5 D + T R K 4 C r K N l T Y x 5 9 Z / f i / n H d / s v + H P / / / R P z / 2 k T 8 N U H C P v w b K W c k p y g X + 3 0 7 W g 9 l p V y 2 y l V Z P R R l Q z K f 1 U Z R T m v l 8 f N 3 o 3 x O 2 + X v 6 v J Q V 5 c L / l / t V 5 / r Y a N U p 4 3 S a e t P Z 2 y e h 8 v m w l m b R 6 d v V 9 f L 1 j q 5 q u V 6 G 0 U K d q u r u 1 s d 8 L v z 6 9 o X X E t x c Z 0 3 r v d 2 N 5 f O w D / c / 2 d / H f K j K N Z a s f J V / N k o 9 k F R n r j N t F 2 R 0 k X Z 4 0 v l 4 i 7 P + f O s + O 3 v f 7 Z r 5 X N R V 4 / 7 Y X 2 p 9 O X Y 3 s J X j y 2 e + 4 D n R r O U C z 5 Q Z e W C R 1 Y u 1 s o 6 P E / u d r e l 1 e f q e 5 z U j b Z 6 h 9 v D g d K m j + X Z V K q 8 T 8 z x + 3 i 8 N f V 5 v + 6 s K j + + 7 p V m V 5 T h X N n z 5 i 1 c K E u 1 3 v H B d m v H U z 3 f o 5 8 3 v z D e N / 9 W h r u 8 u b M W H Z c x l w Q N u t b f P b n X 8 V V r T n 7 0 / Z x / 3 Y p G y 2 r N L 2 r h V T e t N v e 6 z / T i i x 8 6 f T O d g t 0 k Z c d v r z u 0 E f i 0 n N 2 Y Y f / i C C f n h 7 Q S k n a S R p O S 0 4 g l z F L 4 1 T 9 b R f n 8 9 M 3 f + + j / r n 9 w 7 G O 7 x o G b l X L / 1 T + X I 4 t N Z o 3 + 3 q 7 s 7 b R 6 H l f u J X 7 e r d P r V G 0 P 6 l a z q m i / W t u n 2 R 0 V 7 1 r q 1 v p 5 f R v n b S 5 Z P 3 1 U o M d q L X M Z Y 3 7 w 5 7 e x t d z b 3 t 7 m m k t b n p f H V 9 + r s 9 v O K 2 7 M s w 5 L g 4 q D G 5 v s c + F R n b f P a 7 h / H Q r t X Z / d / B Y G x b E I q + b 8 r s O w b L S i 6 d o z 1 U c h O + i F 8 O n M 7 X S P 9 t 9 T q V G 9 6 d J x F D B G G X K D + e a T q B T O Z f O / 6 x + 5 U j b K a a U o B w v P p 5 i f T S r 1 8 c g W U U y W v f s O y c S U R V L Z C d 7 9 N L I 5 E R G i x I i q n f D k Z 7 3 y S N 0 t R Z p J m / a i M f x 9 l x M i 2 V F R P N + 9 Q 0 M a s l C 9 t 5 Y U l q 3 D 0 e t 2 d l R 5 g / P M 9 E O f G 9 G f 8 O + v V 3 z f O g Y 4 l 4 Y y i t k v J r u h y 3 5 7 f D b r J q Z t X Z p 1 c q B e 1 M D y T e m + g 8 i h C d F O p / T j 8 m k e Z m 7 r J k M Y f M l 8 v o x s G I t 0 8 a H V g P d n m 4 y r + k v r R / 7 C k P q b P s p C 0 V S N Q y p G 0 R 7 f r y j N J x v 3 M 9 W z f 0 o n M q n T q 6 e + n m a S 8 y I V + R V H i O 7 j T L 4 I P y s K c S S I M J 7 d d + e E M Y O B e J P P S m 4 U N R B p v S f C T G y o U V J U u / O + j 0 Y M / b c s m L W j 0 W o 0 W r P T 9 3 t D f S V u 2 F A i Q T o p 1 6 T W t X W v L N v E s y X T j f + a D i V d h 8 b Y 2 / 3 F a 4 7 k Z r a b s b V 6 w i + 1 X p s O r l g U a C R r G G r 4 S o m n m 0 7 u S F V B f 9 l V L j 8 W 9 f i l x O J N 7 a o 2 T e q d 2 9 u t 4 I 6 j d T W s H Z 5 n T L J I X K 6 x q 1 6 t 1 J 8 r 8 l U R s t 3 Z e 3 Y s K o Y 0 7 N a a r K s i N w G O K 3 u b n D x T U 6 I 0 f L 3 K O 9 U q e 3 U / 2 i 2 u l B b N Z c t X f J 2 O r u c 9 V I b S Z S b n a 5 O 8 N O 8 V y 4 Z e a N 2 p U Q 2 + e f j o 9 d m y c J f D l + r P N 8 s J H c u v R M H t j 7 N N v a x 4 x L I x 9 o Y 2 h o + 3 G e Y M N R q q s o 7 Q w U t z U 8 P z l b i v b o 5 N 6 U w t V W v 9 0 u u 2 G H q v l R b P t p j I e 7 q W 6 q s r E v v i j b O / 9 E 2 5 R + h U x y N k Z w g f n Y F b i O x y Y W 3 Q W s 5 e n c O A 0 F 6 5 F 9 O X 7 y o J 7 5 g 2 T t j r I m 0 8 d h T x T D D r L t X j M K I 1 B R 7 r 2 1 6 a 9 K R + f p 5 4 Q B e X 3 / d L 6 + 0 7 d a e 8 o Z I 6 C 8 O R / I y c k 1 e 8 Q q 8 8 Q 8 e d z 2 F N E f 7 x w A o 4 J y t K i X 5 X D 6 O O e 6 0 h l + 8 p u R R r h b 6 S d q m N E k 6 R 0 V C O y t O L w o h 5 b d T k 6 M o e + m D y q H N e 3 + O p P 2 O w 2 a S M Q g x N Z T N 7 Y 8 f k X p j 6 b E d E d 2 8 q W K a 6 h a m s O V m T D j R t V Q F 1 H A y 5 e d C R 2 6 Z W 5 N V R 4 V 2 b T 7 r b Z + F H 2 g l n m r 3 P 5 M i b e e a l o 0 E O N D c 2 b N Y Q k h X W i m A F K q / N 0 V U 2 + n g + f f P u P H / T 2 L 0 S U R Q M n L 5 y m t b a f W t j 4 v l 0 n T T h k 2 M i T 5 U G i i E u L F v 7 5 J i y I T / 6 R k h 2 Z / W m U H Y v s b N B S B E Z u 1 4 z C T u 5 r I W 6 f 3 W k T t y q 3 L k 3 M m E m g y 6 F F u F / p 1 q h f M E o C C p Y 6 w N H l I J H D N d 0 4 3 x 2 2 y C Z + N P t 0 n p J U N 2 P H E c 3 q V f v j u h l j D v f J A H x U J O L M C W J w 9 d Y 8 / u + I W P y J d x J X q T Z m K + 4 Q X / d W W N W 9 T P L e s Q t Z 6 M k l Y X x b G 4 3 1 j T r + 2 g m 0 Z f l t / B 8 I j J 5 m s t G r 5 x n s 9 e 0 m q r u 3 e 7 O 3 4 M d n 3 i 3 f i Q V Z c 9 b Y v p t 6 Z k 7 f 0 j J Z v j E m f 3 X g y G u L a l L N X v l e H 2 z r 4 O 8 K I X 0 i C x i n + c k / W o 6 e z r N 9 g l 7 n 2 T Q R J 9 a 6 W f u 4 o t 0 E h L q 1 q W D O J 5 Y U + q y K O U + i T c x o k c 1 J 6 w H 8 z i 5 g 1 8 w 8 + y 4 x / Y 1 D b X 4 8 j W N e e W 3 2 h z F l O t k 8 k K H V D k p Q j + W j 9 d o Y C t V F D K e v v f 3 l S P y e O Q k a n T 0 1 k 5 7 t W M L 7 I U n y r F S Y 8 e T T 4 6 Q g 9 w 9 3 b s 7 o 1 C d 6 0 Q p O 0 x 1 n k W 9 V J z k k N d y M 8 + v b O U d 6 N A T 9 7 g B G / Q a b X P 5 W q N U 7 t v y 4 X c c s m h f Z 3 n K J X 3 8 b F R e D T + 9 t g / C N m V J r D 9 W 1 i R N 2 r J u y f B t v w u Z 4 b o j X 8 5 8 8 F l 9 f u x X E 2 E k X c B U x 4 Y p S O a V G j 7 / C m S u q W X e I b e m y I R y u q Z H 1 g l c a a N S 6 r q t u 2 u Q r e c g V u + 1 y Z N l M x a p 2 T M 9 c 7 s T o x A L k k T Q O 5 o n P I 8 9 z T r 2 a 2 t I N C G d r C Z j u m h l E u a t I I J 7 S b Q R w x H u N h a 4 w b n x E e Z f L 8 2 8 5 6 V D L 8 i m p F C 7 c T W d P M S x f c u p / l O c 6 r A + 5 N N e 7 Q h v H H U y v q U S m Q d + u t l z d Z A + f M J D u 8 5 l N 6 e h n h J S x b O 1 m I 1 B 2 Z 3 Y v F V l w U v l l s 8 x B k U R B Z 3 4 v G 3 Z x N v L v E c I b Z S c 7 v F G Y p J Q e v V P M r T 4 D d t 4 2 r Y i 5 r x L k 6 E U n t g T a r l P G b e Z G X r e d W 8 M W G 7 a r S 0 3 R J Q y a f p a k d e h S 6 V D f / 9 2 T M k W g j 3 d S j Y J N G O K z Y m Q N O J 9 Y M x U U k S h 5 Y L 9 N a a a U U v N a 7 s Z N / T Z I z e U j o u p I o B M k 2 A L e w 1 m f t 6 a X O O X 6 Y f q D e p D H w q R a l o 3 i w U r 5 A M 7 O O 0 q D V H p j q 2 f b z 1 L i T D / f j b D r O j 1 + / A I s y X e O Y I 2 x 6 d f 2 x d D 0 H Y U 2 l 3 p X I I d Y g 8 i j x j Z W r 8 N U 8 2 b V 5 b T j 7 0 1 B 0 7 E W u E 7 0 i 0 5 f O O U Y 6 / e i E l 4 D R a V 2 r X R H 3 u 5 m W I 9 f 6 s / e 2 I t y I 0 x C I 1 c q N M 5 v P W G s + z d p e 3 2 l 8 H C T Q C s Y s v x D L 9 T P 8 G y s f f q m W U s I U P j L m N Y i i k C J E H f k q 8 s c G 2 G s B f h B H L j N Q f Z O o e R R J t V C w z 6 o A 8 y o k a A J 3 K K j n Z 4 S / r Q g 3 x c w v / R u 1 c v I 6 + 8 R L Z P / Q 4 7 t Z y J H + K a M S I u L v 7 9 M d p K z q v 9 y Y r 8 O q 5 v z Z u R B X A x b y H Q q z O / P 1 T 1 a C w x 7 x Q O 5 9 a m h 9 M L Y S 2 n S L R A G + L R u H 9 r v T n z 0 h x Z R 5 q U N 7 V H R C U f q q 5 s s G R G f l Z M b R b R a 6 w 3 1 A O Y i O w R Y H b s n s z 6 9 f Q c e t N b k o 1 1 4 4 f h S 8 T W R 4 5 N P c Q s g V j q i q P c l F O L 7 1 f t M V M 9 u + H N 2 W 0 4 h q s Z d t D i n i F F 2 p 7 C l / E q y Y D Y F a 0 s l A R t 3 Y 1 L I A 5 h S i b H e m D D A Z 2 H e w q F r f f s / V W 2 l 8 G U h Z z w O 0 Y h P 5 s X U A n g 3 j L w Y m p 3 x W e V 2 i V + + w V d O l 5 Z c w z J h i m w J C k l 9 Z d r F C w T e Q 3 A R q K 5 A E g f x X c A 0 o I i r 8 + h N 8 i u u w A N v c h E h P n 8 + X 1 i a n h p U S e I z 8 o W A K g B M t u z T Z s r B j t a I p V + O G C s l V / p + A X z h D 6 E L 4 K V h a U J A F F 5 w C C c b k K j P x N + A Y j J 7 n v 3 2 e w l Y 3 9 e Q F C 4 v g C w 3 S k 2 F n / w o H V f x Q O D D y b c F L G P r h Q v 9 T F H f v C D A t z z c 7 D U q 7 i l W O Q Y 8 U i k h M c b G B Y N D d 9 o j L I 2 L F k L i l d + V + q U u y O o O m i N W N S D w p Q J v T d 0 P N W 6 x 1 w 0 R z e R 9 U E W 9 P f T J v 0 3 C 1 j n K u d A / J l y y y x W N k P o 5 E s H O E z z 2 f d 4 K s w c w x v R a v q 6 m g c e s D Y i V U B E u X l 2 b y 8 B v l W P w F z K 3 n U N t v Y C P n w A N 2 l Y + s a Y 9 F s F y I w F h t P J z e u p q B p 9 B L q p F P S F U + R E 2 B x U Q E 1 k d x V f K S b X u b w n U k y J W K G w g k u 8 C d E Z B x m X p N c / 2 8 t I N Q s s U 1 3 3 1 / p f + i h D b 7 q 6 Q B U f d A v 6 p D R M L 2 M a 9 7 O / U 2 R R 6 A 4 R C m p n H + U w 7 j e g T 6 k f T K c 2 C z D F / A D 2 d u Z V Y 2 J l D l i u v T 4 Q 4 f A 0 2 d i 2 a N X w M V N 0 a V J e j d G b D I V G i U X j u o r G s C + 0 / 5 X 7 x W M P s K 0 z F f m s v 3 J D 2 Z f N y K V Y z C E 2 b r / 3 c / 2 O z A T X n S 3 8 X L j p O K A z A N V e Q O x N v q 8 O a k R o g 0 0 c 9 t l 3 l v b C R r + z e 5 F J r L 5 v Q 5 E s 3 h G 5 b s u s n a y I U G M 1 H 2 5 p w b S D f 0 S K Y w 3 f T K C l n j D M 7 Z u o w p 4 M d x 1 r M g W f e 8 W z F 9 N Y G l L y 4 u 4 F W v Q 3 n 7 e A p P k q b 9 Z c x H T D T V R L z 7 j Q m + m W G g n b i f Z 3 7 o e M T Y 0 + G L u 9 k x E y p c Y 5 Z 9 H r L z W o s U k R w b c i T y y Q 3 5 k Q x a 9 0 n Q C K D r J B 2 7 4 t P S R A p + 1 A p 5 0 U z M a R 7 K R 4 l I v R 1 k 2 H o o j d k e e M V i c b M Y 5 b f S 8 x M d u W h J d W u 4 B K b y H g H n N t W f M 2 A l A W g 8 n e p Y w 9 M 3 O W e f 1 s Y l Y S r w e m t i R I Y X J o j 1 F 8 F Y 1 b H J a M O B o v N r m M c x r r p Y i 8 c f X 2 W o s x 2 F h X 5 B l d e P P Z C A E W I G G 0 g O E G S 4 r C m r + f J L X 6 z t 3 4 B e R O 9 d 0 k r 1 N 7 r D X i c B c c q k t N z n 9 X s 1 j m 5 C v z a v E Z v w d G Q 4 9 L d Z o H h K 5 x Q p f 6 w 2 V Q E 9 v W V q p v 9 E 3 T k O z Y p F y a 9 A P h M c P u 8 z X M o 0 y P o 9 Z k k c S k P F 0 I 6 f X F D Y f 5 u B U v 1 o z F J T m p z q 7 a z 5 U Q m z Q g x J 3 x j m v J F B N R M p i R e f g s c / Z S r k j n c 5 a M r b w J U t 9 8 H d i y m N T R K J n + w O b p q T 2 d l V o m r V C S 6 X Z S 5 b w I Z l N O + T N j x l L T Z s S D 9 I d Y W h P H F i D 8 6 J 8 I k a C O x p e I Z D r H t i k D n N q m M W T T k U p S T y x T t u h 2 L K 0 B b G n C T C Y s + p W N P y z n v c L n P h b S 1 B 7 e N r D r r D U a K 7 O b K z m / X v S z k 1 3 p k j K 3 u K N L X Z t t v x F p 4 m b R l 6 2 k z 9 Q c u G 0 N u n v X 3 b y x f 6 / 7 4 e a y y b W U R S E b + k 1 t v 0 P r 3 T j W i r P e F B m o / l r E f t 4 I f U 8 w U x q / i S B L G Z J T M y N 5 B 7 s x k M s q Z G S + l j z 5 1 g y s a N 3 I 0 7 g m H r t Q e v p s 2 Y n C L A 1 r X e Z P 3 a u b m 2 / / 9 I n A l B q x Y C X b E a h 2 4 / R 0 1 s T Z k X / n b e f d D o x Y c b P 0 3 a a n s U c q w P n u 9 R M y t + n 6 K m e c s U v b X A 4 D 9 + 6 x o U 2 k t U S y u c P 3 w I o d K S l V I D X 8 m n i S H S H Z v n n v 3 C i 5 D Y B o O l n K o R B y R S c n H U O P t j E U w T u d w / z q 4 7 x G r i K e f 5 T e k I x 1 c G b 9 q f I z K 2 6 t 9 E T Z Z M J g T O e T Z f N H a R I K 9 V V Z n a c H X z 5 n z r M u t b b O B 5 h F 2 M m O / M v Y 8 E g G t J t P y K S a P d p J 9 P x n I R X R O o 2 9 X O q B I T f 7 v L G t m + q 7 m 1 i X v v 2 e V M 7 n M h L i l G o f 7 y F y 5 U T j / Y A T / c A W s 3 W q m 9 v v 7 I s R w 2 o f 4 W Q i X h P f 9 O l w U j + + L M 7 s e w s b l a y S l c x v W T b P 9 4 G 0 w a 6 Q h e G V L Q r i W u B i 0 X A D 7 p V F H r i X D e U t s T G z y V y T 0 6 G b B n 9 j 9 / f M Z s c D c p 5 7 T K m f / Z 6 Q g D U p b d x N x T 5 z H 3 x s d 4 F F 9 M j 5 Q 5 K v i E E N B u 0 + h g V 4 p F I c k / E l U N c p r 9 J 9 C I o X V I z j z W w t 3 6 Y F Z Z b G s a / p 4 + x + s 9 3 x 0 K u q e l i 1 r g D i g i 6 / h O Q 1 B i I U D k n H V L e u 7 z O C f 4 o o w e 4 R Q B d 6 g z 4 g o g N Z A t T Z l K L d a Y P H C W H 9 M P h q i W 0 7 o Q o z H I s 0 f o E E u / K y A q 5 F n H g 2 O 4 V F L C 4 o F x i 3 S V / K r a 8 Y 4 F 2 G 1 l 4 K y 4 d a P F l 9 U z x 2 I l D M z 9 n U v d q m b K P F T j 8 I z 8 P a X I A F A I 9 7 p x I B 8 X z B p p n h C z K l M F S + E 9 m f l j T c J g Z U 9 v 2 y d 8 z R i + 7 x q 7 d A i o 0 j z u v V 6 7 M 5 / Q B h I q w X 6 i G n 6 O t 6 H w l U B G Q J u g E P F + i a W p j 4 u a W X 3 p E H e k g H f O N N P V i 9 H o M l 5 c k r m R s z C / g 7 f d x V w o a P G 0 r P P Q 5 h 7 y q 1 k 8 w i j 2 6 8 r 8 U a 2 L C A t V Z M z o h L 9 t u k v b j u i u 0 D H y 9 H k 5 J h c M H b J a O h A Z 0 V P n N Z S 3 s i A k r Y o S e 9 u S d H 3 X 0 h W R h I B j B n o E v p e M A a + 6 x L s F Z M 2 b 6 A b X Q Z 8 E U b 2 N r W a m 9 c O C b y 1 R 6 7 d 7 D g D Y N 8 g d 3 b 1 R f e 2 8 T A I q E K E q 6 o F S B 5 0 F 2 D U A P P A d j q s 5 0 m w N q e c m b E J A R b d 7 Q A j 9 Y t Y J B 1 d w H + 7 F 1 1 X + i x F 4 B m X j k b N w J I U A k Q U O y C 9 I h d J i 4 Q 0 b C / F r p j Z I f 8 a I G g 2 4 n 8 E G q B 4 J Z 0 t X G B 6 T K R 3 l O A V Q 9 A g R + i D Z M 2 9 x + r M O 3 9 N 8 g y A C d F 0 8 w C j J 1 1 V 7 j w m f q v 1 4 v 3 q 4 b i 0 4 E q w X u G B T 6 W G V B Q q g Y E o 7 9 f E q V L 9 I F e A J z G r T H h C o p v 3 g o P w u 7 z y o q M 2 O E G 2 O Y a Q C f / g Q B h L E B L A c A E V a g G F D p K W U n 9 n g 2 B 1 h z B i 7 + 9 F W q a 5 n 0 v P / T Y 8 q z 5 N g M A L 9 E F h Q j e 7 b E C R s e N C A 5 Y M x y 4 1 Q R 0 d R t q E I H c J q 8 T g z 7 0 u n d 8 Y J G d + f o B 3 P e T M X 0 V h s i 1 / g j a l Q d i 7 b P Y G c c 7 R a c F C G C m U p b l Z S N V Q + c / x Q f O J I 1 l U a 6 V O 3 r X A J n a F N 8 V O z p 5 r S 3 z 4 a 2 M U v B d w F 3 L I M N g 6 l o 5 A 6 G 6 d B j L Q n 8 Q t x l N + O 9 6 4 F q q p s / k S Q H H x o e R k / u V o z b m z w R 5 4 r + x R 8 Z H t Q L I R I j 3 z N N F H x i q Q E 6 J x A K Y j j 5 + l f u Q 0 F r z x I q c k W w r I z o r Q e 8 D c u R n o M 0 R W H V 1 H C o f M J N u c v f + U J e r V 7 e x a H 2 d 7 7 8 W J o M 0 H g y 9 4 6 O C y 0 H C G P 6 t i I C u B 0 3 a A 6 0 R B y o u K P / J 0 F 8 q + H Y 0 z Q d s P 2 I 1 7 Z m W l g y r 1 F g t C z Z U 8 N K a u p J E 4 l h O o L g N 7 p E P z n a + X F L 9 N q U A b / d T K H V I A f P h e L z x t 9 Q c j + k Y l Q x g y Z M U N p 7 p 9 W H C F R F h F B 7 + O A R u o A / 9 N e s Z Y q 6 X t j J 8 v f O M p g V y 8 2 T + e T e / V p e G 9 / 7 8 D N d n V t I F i A l m o v O + k L o 3 9 V b k L K k 1 J d b 9 4 R 4 3 8 k E 6 t f e w v l s 7 Y f B f f d V 3 d 2 N o d D 7 / s u M j P p G n 1 B 8 R a 5 R x J x W V Z R 2 H P A e x P B C + 6 g l R K X p i z N 2 G q l 9 F 4 u X m D X 5 o i i w C x j i Q 4 m H f B z 2 H 9 C U U 9 / P u d p 6 H f o a c s S 2 L M O C j t g d D O 0 p 6 q p 2 H V Z A H W f Y V z 6 q r J 5 F + a K N K Z d o + I O S 3 R A s B Q G m o Z v r Z l z J x j n L W I P y E T h z C r L e 9 H 9 o W u r E k 6 h c h z T e O N Y M g C 9 R p m O f T i O 1 x N s 8 7 C k C F K 1 8 Z m f T H 3 R f o Z 6 C t m f x s v Y b B N v 5 u T R W Q 5 z t 9 x B 4 Q A + A 5 a K W a z O m G r N s d 3 Y t f d 9 L N u z j q A W + y i d i C L M q b 1 Z X f v U l A 4 q O p f a d v E h I s P 9 S k + Q O 2 + M C o k t m P + P K K X g 9 9 g V 7 7 j t i C N 2 n m b s b u + + k v y Y 5 f X Y X n N Q v H d 9 S 3 q T h e y E y i A W r q U 9 9 e W U P k b S I 6 z H r U j N + u k c 2 B + C w p N U 3 d L a G + v v z j i H 4 4 n z 0 0 O r j 1 f C S t y I 1 P B d R p i F j H G r D + e m 0 e 2 3 t U h K u Y Q l x W B z e y / X 2 c a O L e k u 9 G F g n p 3 Q K Y N B U 8 N z L U V x b u X Z K W w x d F / M A w f t Q T c D p 0 b Q 5 R z 3 h 8 s B / 9 t j o / E L Y T 3 z 5 6 L w D R u W e N 3 k W O b u 5 w j 7 g N i 3 p i z n b r P b / M l e S e y S 5 C 7 I r 1 D a k c V 3 5 t 9 b G v t T K b 9 t P h I X 9 i J i U U 2 q b 8 s 2 0 6 X O 8 5 3 z p C N o O p X D J P s x i v o w i O Y 8 2 M t 0 G O n 9 f u Z h w j u + 2 9 Y E 7 l U 8 f k R B A K 5 P F Q k Q N P Y F 1 P s o 5 D 9 E F 9 W K O 8 C W / 0 O 7 g N 0 u R Q X N t l G 5 a 4 x e n H N O W G 3 o C S n 2 K f k k K f L p s h 0 8 n p x N U G Z S A Y + E 5 9 y B 5 k 8 j m P r b f 3 1 E f x 9 r n + Y G p e I U 2 t f 1 w w 9 U Y a t Z X M 3 N N p Y 1 K t P + o 7 n i L o c s n c 7 m 0 U F a C A + v n Y i z E I N S K i 2 l J M 2 I R + l z F 9 q 6 8 0 m V y g L 9 1 W 9 O 2 U 5 P f i i O 0 p 2 j d X v 2 q D 4 X a u f c 7 L 0 6 h / v T 0 / I A L D F Z O r 1 V C 3 K J J G 4 k 7 f B r O Q C O Y 0 i F 9 S t u d U m 7 X k J R E E E q u g W N 1 M P e V H u U 4 j C k x 9 H I 6 7 L h F 3 f l 7 4 v U F / g 1 k v z k H 4 Z b W a f 5 E 6 w 2 1 S v 2 5 f Z / s 8 P 5 I j y U o O R D 6 R E 4 y S T P z O P z v i / m 4 s 4 + q d G J Z 8 6 M Z E e C G 2 t e 9 l J o 0 e G e e w A N Y 3 q c s e I f q q r 8 5 d 1 d e s J X / S 9 X 4 C a i 3 Y R + D I F 2 j F o 6 l 7 t 1 H m 7 u o 4 + w O D J D W Y N 8 R 3 5 I Z 3 L 7 v 0 x r r x 8 R f a 3 f p t T S d y R l I o Z C P N 9 O R H G 2 s 5 J F a T t 2 f u 7 C r e 8 P r e T a 8 0 q 0 b b F 5 S t 2 E Y S 3 8 6 B D m C N L 8 D w L G F X C w y w A 0 s 0 a 3 p b b M K 7 f Y m o C t G F N a x Z W G I V d D Z w G P V Q K W L s I H 7 O 9 + G q V L V B 6 3 5 6 U l z 8 Q W y P R U C x O 4 2 A o 0 S I c v F 8 A T P j 3 B G s + b o F J e q 3 K m 1 c j p r D g g n h 2 6 j g F 7 2 p 0 M A k 9 d b O f W y g E u E n c u v v o P R r U q d B T I C J 8 d / N Y y O z r S W L I m Q z B y i m v 4 D 4 W C g m B O 0 3 d q H m 6 J 0 n I A m 5 O Y d g a E E 6 7 o 0 K Q q D L g l q A R i j 2 6 3 I + f 8 K s 0 Z w C j I v / a u 7 A Y U V Y S D / y m 9 9 k G x e s 2 s L Y t I 3 n G p e q T j Q A J Z / 9 T s c d m V T Q F f i 6 Q M Y b O 2 5 F h J 5 L i i y x 0 C z g N / I q 8 2 t j Y K M 8 F K O y P y q D A e B m t T J F l Z K 5 / 9 K H R h x 6 5 6 6 v s T 1 B y Q X O I 0 y w Y 4 j v X U j k 1 r x 9 f L M e c M E t 2 Z y r k b 9 s 3 K 5 1 z V G / N A S y f r b x M 6 Y 9 G Z Y X 0 L V A x j U e U c T D b x 9 Q m V 0 W 7 N 1 1 Z J t k D D v m 6 6 + J H p p t r d b I Q r 6 0 A k J s w U Z T P y 2 w z 7 A H F 7 L h 3 c 0 B 1 u 3 e w m k A i 6 O q z x B R 7 1 Q h / L B U G 9 c H B A N v S A O T s k k P l W 0 h r z R 6 B W C 2 B k 6 Q h Y d h 9 S Y R F i 6 G Z H W C y g M Q g 4 m E i y k 6 L r g 8 2 p I W N P g V t 4 s a M 7 8 B l F w U Y U G C X K J p i g o Z e 8 F o 0 6 W / K K R A 9 U d p w b + 7 P F D V D 8 Y 8 G j H B K W B X B V o z J F Z n x O n l Q r P 1 I u V B I v V r V j K O o A w J + a J A Q 2 X H f C G S z b x S F m o u l h k g U m W 1 E F I 9 8 u N B U z Y i c p R 6 X E s u g J C C s c M x B Q k V 2 X C V X u t 3 y 9 M f r 3 c K 0 x j L R F s v v P 4 y y c T i o Y D n W p o + u t t s y S + W H + U H B 9 U e q L I 1 1 N X j Z E v U a Q W d 9 7 j c U 7 k D 1 h b 1 A q o m J c A + m F e g z / j K I c 7 t Q f W z Z S n W X u M q J K F l x T N N l u x o 9 a M H j x a p W s j N T e 1 y X m 6 Z x j V 0 U J 2 1 p 2 9 r 9 Z U P k S 8 M j O 0 j E t e w H N j I Z u n r s k r R 5 0 W p e 9 W i Q a u 1 p u 2 W T E W 3 l o H f 6 a 6 Z 1 0 C u i E p L w k g C 2 S C b n p 2 Y H T 1 p O h D g d W s Q w I D D 8 U d d S L 6 w d c c e X w H 6 L Y Q u r T q 0 6 D V N a V R K Q y 3 D G B q X P d Y u N g 3 k i p I X T f 3 3 d Y 0 a c M 7 H o R 6 o r / H w a I p 7 n c x p 4 q q H t C d 2 m B D H m w d + j Y n 4 k Q q E N 6 m Z y Q j t 6 M m 9 c 8 k O J z M J + u + 3 P X z 7 g U m 1 I e U 8 Y m Q t 0 R M C g l 5 J t i n a 9 N S v + 5 o J H F H 1 Q s 4 L C D 8 M G t W k B B I J U j G W Z 4 5 e Y Z 0 S w J 8 i + + 0 F C d x D e i H E g G V c z v g + R f 8 m m w / h d A e j X O t c s a Q q a n + V J l u 8 M Y T n s 2 T B h K 2 Q h t / g T d m + 0 C O a E 0 e z C M i Q 1 D r i N v Y U m z 9 H F j 8 a x v Q d q w R g N d 2 / K m r v Q D F Q 1 n Q U U t k J C t o k g G 1 r B u 9 i l W 5 r N 0 G I H W J 4 U 8 C H 2 1 R k 2 Z i d 2 + H 2 G M 4 p u W 8 E Y A J D m O R m z H 0 x D 3 3 + T f g 7 l n w y W U Q D G R a n + C P a t 8 2 p k w r 2 z s x x H 0 T I E 4 v l c m r b b x O + 9 o F 3 c 5 K / g Z y 7 p C 4 9 n 9 3 m l o k b 5 u 0 g D N z X T H S 8 O y J X m c M U Y S 2 S Y q N 4 X 5 r n v M H c e j L 6 H Z p e 7 B U 9 7 d y 7 t G K 5 d b / 5 Z F w K 3 j R u t l 6 v 9 i / f S J e l 1 r v I K C T l 1 s j v n l x 3 8 X g j b 4 c t C + Z g Y C J C m p C h V v X U c G x 0 2 7 + d + 0 n V n b h 8 U O V j H 0 H S O Z 5 Z s U m s I u J J 7 t K m R v Z Q d p m V r k 9 e d p A / X / H N 9 M c h g r G F v Q M s x 8 B D x 4 r U Y f / o t m k u F m Q g h 5 9 K 1 h 9 e X H 5 b d T f Q X h T J 1 I m O 2 p X 9 o O 7 z 9 G 5 e N 5 4 0 u L i v D f V 2 N P P o y 9 z S N y N 2 s j Y d D f 3 V x 3 A r Q M R t n B m c 9 D 4 / p x T 5 b C n H L d Y f 4 X n s P f / m e U C j A 2 i q E 6 v S q 0 0 t S 9 u X V 9 + i p / p k B g D 2 6 4 l u u H v V 3 P m B G 5 / E f K L H l b Y j w s Q a 0 U N e X K c H g W D 4 s A P G d I g v E I X + H b X X 4 D H 9 w K Y a I 2 d z C S W o C u c X I v b G I j W J v h p N N y I X K I 7 k e T A o 4 i Y f J e w T q R H c 2 U J X N U I M 6 8 i 0 h + f E H + v y w C e 0 E 9 y F f Q A r T 5 h W 7 d T z c n + E k g q y V 7 z L d 9 L K 2 3 0 n I m O / g g r M v R t Z P A G J G v H T b g 3 M W z k K + 2 / I Q x h 1 9 G i K o l s b 3 m 6 w 8 g y 8 z x M 9 / A Q d v R Y D t 2 q f e l 6 p U W T s A N C Y o e U Z 8 m V 8 K S 9 8 h + 4 Y 6 t 9 1 b u e m z M S z 3 G 3 C B + X a I + 8 K H f Z x G H Y C n i a Z 5 2 s 8 t S + D L s p + 7 m 8 V k + z h 1 G E 1 W J e D i m 3 9 N k m M + n i 4 7 h + E 7 6 8 x J D n J P B i j 5 t r 3 u G X q 5 J b Y Q Z c W 0 y U I x K / h A 6 2 N V y F D K v G e v N j z w h X L n X O t B E l 4 N 8 Z j r F F r Q K 0 b R 3 v 9 w B d Z k J 8 I T k j k a 9 J a L 3 Y 8 b S J 9 d W i + W u e L 0 r k S i N 4 3 N u N B n E W o 9 g w B N l X v H T 5 P 4 + 9 I 0 G / P o 2 / X X Q A 8 N 1 k d f F k b x S H V 4 M 3 w w V U m S t 2 f 3 q z L 5 l 8 H y D v g c + w j 6 b k 8 I P O g G y a m b g f u 5 X v p K Y P v b w S H X Z c S 5 L x 1 e J p h y L k E s d a 9 I s + T R 8 n k o n T 0 j C t b g r / + K P o J 4 R 7 A I q Y 9 t 5 a + h h B b 3 / w q z l x A H E d i G 0 t h q C d P 3 8 s H N X t j H G n 8 Z d K v W Q c s v z k d D 1 x t S d + v R 8 B q 2 K W n a B M Z 7 e n b k 7 F I V i k U y Z X 5 1 D m c t 9 5 2 x J 5 4 h w 9 R P 1 D 5 A J M A X N C m 0 A b T E L r 5 L k x T A m N 4 4 j t Y j q i r l 7 7 j a g x f F U f m n G F 7 E q x X p / Q M Q v D v g f A z L O B h c T S 1 T L v T c 4 D J v e S p O o R N c H J h v 3 3 p M E / q F k S 6 U K a V A 4 1 I C 5 X a O o 5 3 h c g X g 5 S b P B C o E f U s U E P 1 j A A M C G c W b 2 U R n Y A C p 9 h h H 6 v G x j / D r 9 j M 7 6 H R 6 G 1 g m D x E V Q Z 4 D E K t C 7 g J B A O v W o + Z 5 T m d f Q Z q W U S 4 Z l B O N F o E n i X o f X S 4 G m Z 9 D 2 o T V J R r X 8 P M l z V r I X 3 A Y L F h 1 t 6 V B X 4 4 P T t C i 6 f T 9 6 5 i A U x z f I S x K u d E W u D G z 4 9 3 X w E E z K 7 b E H S 8 9 X d V r p 4 X k T E 2 X p Y Z P k d 7 A U 7 1 c N m m I 2 B r P D T n E b O k I u 7 y I B J 6 7 O Q z T Y o C Y H f P N T d c X K B n p r e 6 M P c m B 6 G O I 6 I Y 5 B I 8 E J F I n 3 Z n z 4 E r D S l i P J r E 3 R 2 l s y U z H b O r e J + R Q N t B m 4 T 5 A n 4 8 P M 7 h v s j b I h h Q B I e 4 t x k l j S v / 6 Y G F G 8 L 5 u q F F d 7 H 3 M A j k Q i t 4 + e H s A q p c x h G + s Q j a + r E z w U k B b 4 J Z 9 D O 3 A u Q c g I / q c f Y O q y + w w Z L o 9 h b m 7 L p Z w P i d A n N L w 9 t W S s Y Z w + T X G y B N u A c K m O 3 0 W W a A G F M Q m b T W 7 g B 3 w B s j k x j C E H g D D T 5 u o F c b 6 M j + o P z i 5 S x v Q T T m A O C X i x 4 o l X D R w R c y b N G D 4 T e D J 0 E W z l 6 l A M 8 C Z n u 6 u 4 X i a 2 e v j N A e C v k k w q X v A Y 8 o Z b + A b n q Z C 1 3 l R E B p B Z M 3 y l 6 H k x H e Q 2 D F n Y L p d m Y o E G J 3 H A 4 l F z 4 N Z E Y X J b U X 6 R V s 4 A K F E S M 3 T h P 1 I D k V d R l m p E y V g p 7 B J M V k Q k s g f w L P u u 5 + m Z n L B T A H a 2 i k I F P B K 3 4 h l y 8 + v A N s F U q / i Z E i A S h e f m n g M 3 q A F d Q n O m U h J e u l G R J A O M h H Z U s O R Q 4 9 3 I l t s M P H N 7 h b l Z A X 8 J a A W 8 S j k M r J 0 P p T o N p e 9 Y L y / G 0 d J A D Y G 4 o x U Y w B c J H B m M D 2 B 1 b Z g 0 p s J f S 5 r p Q F M Z Y x a N H v p a q q 9 r A S C H o x r C x j y D f P 8 I m l a U H d P y 8 T B 2 l E a m 2 X z G g R u 1 e H E i l H D 5 c g h v 2 y g g V k c R X k k J i 9 6 a C y 3 p G M G 6 2 k m 0 I R C a 2 E d I 1 M L G x f R I 2 M o u F L L k t O u v P R I b x u X P E b R K q 6 Y 0 F K x b k a w 2 r b 0 V K S 9 u 9 U V Q K m 0 z m 3 v w F z X K J 9 d E y j d P j a Z Q W o Z d E y 0 w q O 3 h 3 1 n Z O t U p M y h N M 5 i d k u + + i T x T W D k Y z g C W W 2 Y E 9 Z s C 1 Y s b 1 F p K h 1 4 S 6 S v 1 T W S l T 5 F X 3 s 7 Z f m W 4 x m v 4 n g B M z f y N V J S C 5 G 0 O 5 J W 8 / m P U n b P c n J O F U j A 8 6 9 U m G q b 8 U b B 8 m F P Y O X Y 6 R d D i W T E D y Q c 3 w / k M Q + k o a V Q A e D c c 3 H 9 u V f U g E 8 Y X E b y U t Y C 8 9 0 v a M n m Y H K i u P 4 A Z q j 2 2 O 2 d 8 K A F Z z m A D X i P a U n P 9 X n s G N B 8 I K m q n r D 9 6 V h p 5 N J F M 7 p v E t y 5 L 4 g s m K + p a k u 7 m B k v J n H D I w j R L S e U O 8 0 t 5 f O X 9 b V z w I m k A e o D E y c E X U r Q p 1 K H 1 t h X 9 8 9 M v 3 o 6 p 2 A r o d + M E 3 j 3 o X O 5 D m M 6 9 S T h w i Y x e Q 2 Y p / m J w q T t b x 6 d a I X U 6 J O S A h s J z r e x G F o m B R 7 J O T D F + Y u 0 Q t k o y P 7 / E P V A e / V p u o f R P 8 Q 9 V C h A 5 r e 5 e t s T X l V x m m t W 3 q l y I j s W a e / I F U o R t 9 E 6 Z l N T / A j T n N Q E G M o 7 3 m N u 8 X t i e H 7 c r 6 L G c Q + e p y g 5 4 s 6 R I 3 t j u n 1 n a g h E z f 6 1 E w z P a i v t 6 o 6 H B k / / Q J h J 3 B k c 8 U I G 5 R 2 D 7 N 6 M o P P e R V 7 m t U L P f d O x f M U j + D + r Z H r R w K + X m 2 G 8 N M v n u 8 9 T A + 3 e P y S 2 q 5 9 7 O g D q 5 Z a 1 s s 8 7 E A 0 C H i A 8 + T C 3 G E W y c M b 7 G 6 K Q a t u a X I 0 T / M S e 0 5 m f a 2 d w F O 9 2 V c W n W p H F r W B R 0 y 9 s d E Y M e 0 8 e u Z 2 Z u l W u 7 C z N u v y h G 3 7 R j Q h b t / a h Z c D K j J k Q m Y B R b L N x x 9 q 2 F x T 7 U t c 5 2 5 A / B Y J p U 1 Q X e D y z W 4 F 6 o J R p Y v J v 6 v E 6 x m R v I H h Y 6 S E 5 b 2 M O B h g W 6 1 p B 2 v p p P M v c V z M 7 U l 7 G P Q n x 4 M 9 J f s o r U m 1 6 B J i L P 0 d L 0 3 5 D d Y L a R A H 1 u w 9 r a g P 4 s 2 9 X u I 5 e t O K Y 4 k c k B J A c s r F Q z y k Q e 2 d s W c 4 x I c X 7 Y A v X r d b H g E z 6 T M N 6 6 N v w a r I G 8 M X Y / o V P W Y c o n j 4 3 g k G Q S V 7 j 2 U x q O D 2 h y i E n Y 5 k Z 0 d G g Q Q s 9 R A 7 i L 1 s 2 1 M B T O 3 d A t w M c p 3 c p t q d m L 0 2 e I N T b t Y e b l Z 6 s C v y 9 8 i G p 9 R Y g P y z P Q u 6 r u 4 M h v b j I k o F m s H s A f B n h 0 E M O x e I O 7 7 5 H 8 9 0 G p O D e + 7 T u o S X u / y d 6 e f D q B p w C d s V A 2 k h 9 z 0 I h 6 d z P F i s 7 D V j r U f F b T W w p x a C H N + D l E l M k q a v Y / e Z b T B 9 h H D r v + R R I C f d W 9 O F N L q H d 4 a 1 f L 7 5 k d C w Y W X z V R m o 9 6 G u / f v k c 7 f j D u m m N Q p p 2 7 e i Q d 6 O c E J L y l o T y u o 9 E n 0 X 1 U g 6 4 7 Q k E g j N G v 1 e C 0 9 V p m M q 0 q W x Y 9 c 0 z B x d J 3 y I A t Q + R x r e V f / u o x 7 T 8 m q 8 r z I M 9 s R 9 t k 0 Y r W M a Z r I A 5 s v I J T 5 Y E 7 f G r g B t l r B K 3 G g e S 2 Q / C c f F D x a B / O O r r 5 j R + x 9 L k w F + 4 m s t n N i C Y i Q W x m y C R k B D j t Y E 2 m F D h I s 5 j 3 W j 5 h t f V q H m I O t K w h l l F Q i Y 0 H t L E B e 9 y y z S 1 F J A k C y h 9 C 5 d 1 h A U z + y q 2 f l V v i 8 W z M A S 6 m K s d D X 6 d h S Y a w h X j y u W k Q U G q o X Z / A d b U H T n n X q I v s j q Q Q s J o P Z A U q 1 z a u P u 5 h + K I 8 z Y 2 i B k 8 H 4 j f G b 1 A M Y b L W 2 N / g e O H h A r f 2 D l h b 9 X o K P L 1 C 4 A W j 0 H T O C 6 B 8 V E 0 P q w U C B + G 0 J 8 U x c P p a a K n s e J y r E P Y Z J B 3 D v K T M N f a G i a K K a A N l m 2 v n y G O f G D D Y l d j J 5 g J U X a 0 y 5 h B i q s Y E r Q Z O 1 8 / P D F S u K R 4 k Q m h L j F S 8 H J l 2 E H M R a + u U Q C f X N H 1 E X i f 5 N Y G 8 4 / 9 D d 9 V B H N D R j V D m R e Q + q v a A 1 H y 4 I 6 0 T D G s y K r m v L T h 7 R M b t 5 u S s x g s Y 6 i u 3 1 N R H 7 2 Q h N + T B k 4 z 8 g G M I B j p 0 E C l C f / / r J + K i x 0 Y A O J 6 n V 3 t c R y y L Z 4 5 K p i Y e u c L y 7 E S D y q A Q c 0 c M j 7 8 N K t g Q h e m Q D k A t O 6 L v 3 w W 3 b P N h d 6 j S 5 F Y Q r 8 j g / j A n 6 Z V f f g w Y b q u C G 0 H K L j w o O l C b F 4 / G h A j h 9 l F l f / 5 T R U F s a 5 N x t l I w D L G k d p O e C y B o W 0 0 I y o L d k w i 3 M V 0 w 8 w X d G g V 4 P W l V B S d k C Z B 2 Z k B E q 2 0 t Q a t V C L r 6 0 D c g R c u Y C i Z m t Y I C 7 f y / I Y + L u 6 R K g v e U O L T u t F g 0 X G c V 0 t Z S 6 1 m T z D 9 4 r G / r 1 C y Y f T + P V h A X M / 1 4 M X E H A O L G I E e p G u K v Q r D y K 6 e A M U g x / T i g t g G P K R H w e j c g Z a / n m a F z q y a t p / B n L v F b g 7 T C e Q c N 6 9 9 9 5 K j x 6 E / x X t A j k J v 0 U L M Q l F M b u F 6 M y R D i 3 Y U / d Q 6 i H 9 P W c C Q P 2 m w 3 u T w z K z 8 H s K q H H 3 R S 5 T H J e h w w N k Y 5 v 6 w g j p w I a 3 w H 8 w a 8 D u v X / d C D j 5 p w O t t F B h j a 0 I e H v 9 1 w F L b F G 3 t Y B t 2 O 1 7 u b H s Q I Q H r 3 D + r O C a h g C e z 9 Z h k c J l q N G 7 3 n Y p J a F N I L z 2 s k J Y h + 2 i t a d 2 C H v B D T T 7 U t z 2 2 W Y 6 R g A W 6 6 E W 5 v t p Y O i M 1 d p 0 M h m Y d w L + k Z z G r c e 2 R R t 4 k C 9 a 8 / 6 D y m b 4 k C D 0 3 e R B I 6 a R m c e X A o Z + y x m b R 4 R w 6 6 A / 9 K Y Z W Q b m t o s H i 1 X g d p m u S t 0 g w k 4 9 i D F h p G 2 6 G b Z u 6 D S M l I W x w 6 h r 1 i O p l 7 9 z 4 v t d H x a m Q E j U K 3 S l 1 / 4 r j n k U j o Q 4 w S l W y h t E w M 3 p Z o z I + 0 l m w Y I 0 3 T l B U B h k D D w K I z t y r 5 F Q 0 8 A z x C 3 n + 1 l k r R J 7 d V M t Y + 7 3 P W S a / C m U A t 0 l u 9 j M R v 1 7 U P t v 0 9 8 7 a s Y 0 R d R I 4 W o n R s D H o C 0 / T 0 n 7 C r l x Q 7 7 m k J F e k l 6 H i h I i y p + B j r Z d T O / j t v R e s x k T m d e W 3 B Q w W 7 2 G 6 A n D Y r V j T z D i B i P C y k W K m x 0 z V W D A E P U O 0 o H Y c e b m / G S S n E G k f X k e P G T s l U C x B 8 P A P y 3 T M + Y V L e 4 2 H y k 0 z n Q f D B D V n y / + + u p 4 + f w 0 6 q G E t 8 1 V Q R N k 5 M u T a / i d P F z C T q 5 d y q M W S n C 7 g + d N w Z F U n Q t L 6 5 8 y s S a b u M w 6 S K 0 Z Q e z z F n Q X V S n 5 u i Y I J 7 3 D U G + 4 p 1 J + C u 4 V d L N v c S m c M i f r 9 U U e h f q B I p q 8 u z 0 7 l z P M n r 5 6 h b h J 8 h C v 2 n F P f Y P g I x I 0 M 6 f M Q 1 K H f C I r U g p y 8 k A 6 D L G I w F 4 9 n n 1 r f + s 7 B w M V A J a p q X 6 d c 3 h 3 B s E i H j c n Z T Z S Q d 3 k 9 r 6 2 r Q X S A x l 5 8 n C W Q 5 Q L d C q t 2 1 U m U f b 3 P M p 0 X w f m E S T K 3 k h 2 5 x u K P K A K + o P I x 4 y P V g R R I j H t S l / w W 8 O r b C q a E A w B Z u g N i v y t O z w F Y X 7 y C + n R k 5 s h I C Q w y P 3 p S g A n + G C M O d R Z C T w 0 N X a T 3 E g I W d J u n l z 3 / g r c F L y / p E B 8 M g b y 9 R l 5 z 5 a p O Z Q / N U t P 6 n W O j v 7 i U k f N i k 6 q E x w v C u L z l x v 7 1 q 5 8 F v u q j I 2 Z H x 2 F o Z v k U L B W q + 0 C p A 4 i 2 3 4 8 4 5 4 l Q T n D P e Y V i z s U M I m k 2 q 6 G F R w w 8 a V l W R d t 7 9 P N e 2 9 9 H j w 4 3 E m C m L m n W L r y V f 8 e v y 0 + u U m j n k L B 2 M 3 D 9 p 1 d 4 V C C S 4 7 M X J d 6 Z s V 1 1 c 9 R j / U 0 Q H f e T K Q 6 t J U t 7 B W h N J q X X H e U N z Z b s j A I I U N V S Y Q Q V z b V n n A C O 9 l L E x M j s j d z N G K R 1 9 g U j P F U j C f Q d x 4 c o 0 q H E h w Z f R O 2 N 2 o g G M K 1 B p g c S G 7 N X r i 2 m L b R p F c R q 3 s c j q 2 E j D h e 5 Q Y J 0 L R h y a l Z h 5 I k u v C O S F 0 b Q V I v v 3 2 Z x X K K z c 4 W X N G 7 Q G x 5 g w 6 F P x 9 C K b j M h p T A / C u n h L 0 J s L w e 0 3 W c S Z k D g 6 l o v y 4 t I d + K W w w X h G L O + z F o x k 9 O K 0 L K v T o W y k x 6 b 3 V Y x 9 y + e x e d v c O j 3 j B s R k + a P Q j D e v 8 Z x 6 M q u S G A V r w 6 M P Q o w u C P a s q 7 G E o w Z s 9 u I O x H z j t 7 2 k 0 m m J 7 S h f l V w g H R t C l q 8 u A i z V s k u 0 p 2 8 K k 8 u s O X A X A J P 8 q G a V O k i j 5 8 E r 3 I N O a L 1 1 G Q l C 4 c H F L 9 d A 6 O q n 1 Q f z m + E c X 6 D 6 0 C + f 0 U G F 7 p 9 W V B d L 3 e N / o D A l 0 U + q 8 s V 8 6 h B a 6 H a Y 9 g B l C Y G a E i r / d q Z T H W Q c T U Z 2 c n C 0 e L v + w W Q o S Q E Q 5 V z Y f s u p g W f I S u M 2 s 0 C 1 f 2 D B f 9 0 E N m D 1 p c t B e D / v 5 k 7 1 U D Q M B A / U x X f P s L L n r 8 M f V 3 7 Q N U y D l 0 A G n 0 2 Q f H p j 5 / d C m g U W N s L y x l K b m K Q + C g s v V 1 z v 1 w K J E W a M 4 3 C 1 G 2 5 5 Y o x K A A i Z j q S S B c 9 x X r 3 m n h l L j G I n C C 1 r J 6 A 5 J q Z B s 2 5 e n X 8 J 3 S N Y u y i w W 8 l A N 9 b y 9 h O S 9 9 j C J Q q K s A X E i 6 s C J a p n d A x w m N S a x A p W H 8 V 7 X 6 Q Z k I C n N 3 2 H p h 3 B u v 6 n 7 / B R E A Y h l q J v I a b x z Q Q l m Y I 7 C I x I t a x k p 2 c g Y 5 O y o f g M V G U r U 1 F u X L k K 6 / F 4 C J h Z q q M B C o n 0 h g K w V y t n N C Y J B U a f X b m z e C Z s K o a E 1 s d d x G F B C W L t O d O 2 q S d 1 j f x Q a O u h 9 s C j S x F I k u K G 5 d P S 1 L o p e S C j g M g c k X R k m h t 9 D w M R 5 g P e C t W z W A Q V C C I Y O u L Q Y g 7 h e U g W I K p A K V P C e f z W e p X P g 5 4 0 U p Z y J 8 m p x g t n Y L N g 9 g C z O t A u M o u o v G i 9 y l M k 4 L a 1 q h K N g b l / k A n 6 A C 9 8 K i n A O G L O U T P 2 m F s r r A c Y Y 5 I R k + v A O Y R Y 2 u G A S o U 7 6 C h w / u U Q D Z X l m h z R F w O h g 5 3 Y b a u z j 4 F D C N e E S U F F 9 s 9 U z k u I h h K w s F v I B N Q L 8 l 0 6 A w a 3 + a l A A D X c b W f W g 9 i l m w 5 X 6 A 2 C D j o r t 5 m N j i f i n U W I i 2 5 U f 3 3 i v s e C C + 8 D U c o b S v 6 I t f F R N K o i 8 K N N Y F k 6 a X x 6 6 V W A O z x 0 Y 5 9 g V t W M p Z 4 c 2 P F 6 V X G k + w w w 6 w I Z K v x k H l 0 X a l T m 6 O F Z S b N b l G p c j S d s s 9 v b V U d L + Y c y f j d v + s M e t g / 9 / l r b c F 6 r Q s f 3 P 7 q Y a B j P + l q 8 I 5 A O W q K M g H o l j c e 2 C E 0 D 0 o M v O b y 7 p 1 I P 0 4 j X C Y s I B f 7 8 I Y 1 9 R L H 1 I R 7 p R J 8 A 7 s 7 H 3 3 0 0 H y U P v W c j d 6 T W 6 0 l q E H 0 e p Y h E V N g t u / 5 v y 1 5 x v T J 9 N q / W 1 J R t r r i X E 0 1 f 1 0 p j 2 8 X g L G F P h 0 N x u J h C e M T l u s X R N 6 6 + 4 g n r 6 x F 9 3 A S T F t 1 Q o G 8 p o j q m F H B 5 Q N 9 u b Q N E 4 9 N + 2 R m 8 P 9 M s g d T X D X 8 + l u W t n a v L C T s f P 8 m j + 8 M t S a R Q T 6 j 0 i l 1 r n t N i c C S Y 3 Y w 8 Z J C B o z b v O 2 Z s q J o e J S 5 8 H d h c R N H 1 E l O T O y 9 j k W + 5 z f 8 Q Y 4 h g L z 8 B I K 1 7 G g T 4 T 3 o d Z s l h X 0 W j O o W 3 p 6 + 3 t C F q O G Y E 3 G T R V J n S L W f K n c W H h j F z e j d E I Z O 7 g f 1 U g P 4 8 P 8 i H p L T 0 M W k K 7 V H + D 1 G A u 5 S 8 U e T l Y J 5 e m n 4 C N L K 8 G q J y L k / f 1 8 B C U r Q Q U i A y x u m 9 f 6 h L 0 K J w 8 + 4 J W Q q s A 8 B 1 m l M H G b R Z N W i r a q u G k H O 9 / W a E F P w 5 N y S 5 O z 2 l 2 l r w 0 S j Z A I y E D J V 6 D P r z G 5 S e C q 4 o u s h d y 6 H R r E 1 b f K 3 7 4 M l a V w A O p g R M g 1 i / r y H q U L 2 x b Q m C / J 5 5 5 u z g 4 3 h M l A k d G h R o V t 8 0 X x A E + / u 8 + H Y c 9 Z e N 6 0 0 W R 9 z W c i 7 U o w Y k 9 J D X S D l 7 P x n Y V w t L 9 f 7 5 t 0 O s V d C j M + i m z J W 4 w C D Q 3 b W E R D P I 2 e w O x 5 m l k j r Y W M F A n b W W + S o m l m Q x 1 Y 5 5 K P E O H H Y G 4 l W 3 8 a 4 V D Q p U O z C Z z y 0 M u w M b Q L P 8 I 9 j 7 Z 7 Z t h q l j d f B g U r D d B k 8 H 2 P k j y j H s E 1 j 8 P x g h q E I I T z P o g Z 0 m / j s h A k g t I N C Y T Y 4 i O N D z K K P x J 6 I 8 t A X 2 L + J r n t t 5 f D 9 C q 8 5 e z u U 8 u 7 F h B Z E k J i q 3 R W 4 7 Q j Y + p s g 6 G 8 M T f m X A e P A e y q x C 5 O s 9 v 4 J l / 7 F T C 7 t 7 / I 9 o 7 9 7 q G r k 8 h k 2 N Q B J W a 0 t Z 7 Y / v b 7 U x z x W R N Z R O K F F S V U p z X Z H z 7 s D i U 0 j A l N B l w Q E + a i W a C i J I 9 y + s b A M a v Z v m i p H u q t T y j K Z A j Y H i M T U n y f a F f x 2 R P A j E E M O x p 8 0 J C f z l K G W H P 8 L K w C s G T e P s 1 t X u i J I E 1 w f R 4 B J s 2 w P 6 E U z y v u O w P F x a f X x u F N / e 2 f I p B U q C g h O Q g x V P U c d l 9 o i 8 a C H R T M D D B K Z m G d d 6 i y I j A Y U S S Q p e 1 A N d g x M K p F I k P y j a i D m w A h p W W 3 7 G 2 f z 2 6 J v G 1 C K Q 6 Z B B E s P 7 5 u j L L G Z j y q i V E Y 1 N d E 2 Q d m M z G d A f Q I V A 8 D Q x l T i J s h p c e l 7 6 D A 3 B t Q z o R 9 Q Z A S 5 F p w w V m J E K s a 3 C 5 Z y x 8 + 9 K h 9 g m h L h d 9 o y Q e + q o s X O U Q d S Z o o g 4 d C h o x p H x O q z z F b u n y k E 8 p O d n i d l j X 0 4 x t M Y s C D M L v d 2 + l B 8 8 D S y N L 7 J j j Q 1 h V r P A p b G O r F r w x 3 5 M y p w 7 u T r 1 T D w x t w r d 8 s y D F 0 g z + s + 5 v S w 7 W B p K 9 I M e L S G o W W b W O u O 9 g G q p c A u z 8 m 0 b y p K V m Q s r 3 F V 7 Y l E q v m w t 8 O B J m u 5 I 8 Y B a n Y d R p 0 d m U t A M N 2 f f w a Z + w H a b I B 7 U e Z 1 m J M C O 3 9 l y H 3 I d e O I k r l D 1 f U b 8 I 1 a 5 2 p m / 1 I 9 z T 9 / R 7 h w 4 b F a h A G z R i u v G x B s g a / 4 j T 9 9 p c y 0 8 f K F g k / t C Z 4 v l B g v l 8 w 3 O J T I o 3 z Y b M D u Q I o y A s v B b 7 w s E A l s W / L L N 4 Y A q e b j 7 o + r v V m v t / a 8 M y D j T B a 2 L C 9 R k W u Y f + q P L Q W z P R T Y E h 7 b L e r i g V c 1 S x V G 4 z 4 e t b 4 G i + 0 W E p 9 f 9 W A a L i d V 9 l K h o v p E r s w L i h M P o U l a b + Z 1 k d i c l 1 B + e p 1 F A a + Y Y 9 K D Q v A F H Q C m D Y 1 Q N 3 C y D U s L N 9 f v I P D L 1 x M Q O H a Q W + C U U m f b I / a v g x n q Q H B l m / B 6 3 Y 7 t G 4 I 0 m 1 e a j k j / t q + G y t i N i 5 2 z Z Q g g M 2 K 8 J 0 F w P Y s r h u Q e B 0 C B C v q 6 S F z G + H B X Y c F O O d v b 8 p k g a K R j Y u + z l k X l q / e / i Y o + I d s a V k g K n W v Q F V G N N A G 0 A 3 q I a v o q H p Z v 1 B T 1 z Z q U h H j 7 D k H p V 7 q U G U a h Z w e 8 A O s m E t 5 A q R I 1 C I g n Y R / k J D B h f 6 Y 2 V A n o K z I B I a x 3 o Y R K V Q 6 I C i K h V D m K u q + X 0 g n v l k / v Q W o A B I t V s A I i A 8 o 5 U C r X w u q q I g 3 0 1 E 4 G G i F k I E f f 7 2 I Z S k / a C E 0 J q H R Q s n s F p 1 y E R / f I a h Q 4 J m f u h G U X + C t H I t v L j 8 0 F F C s o o K S Q 3 k t 2 D Q F h u G l I B Y V B a 9 K W + x + q q p s G j g 7 Z 0 h V i x S 5 I S d U A S 1 s L n Q / B 9 P t 1 8 9 7 t f g u l z o e i O 2 Y 8 5 W H J 0 q W F O G y h E V 6 J / Z A Y N 5 y 3 x 8 W G G 1 H e S 3 q d V E + D 7 X 2 V f 3 I q c p a b F S M 5 v / m r f u h 3 H z l t R S k 8 1 W H O b P 8 I K 9 u 4 H H 7 Q W 3 7 h U S D / g t X I C Z N B Y N l i 9 e q U L 1 / U U 2 8 B K c 2 s N e w e E 8 K m i s d 1 m Q i L K 8 e A X l A L R R e 9 f B g l S j F E H 5 u M f Z C C 6 U Q 8 S J I L 1 U W z i i C g k O l O + Y x p c D u i Z m G 9 2 q M 4 R t v b Y G i 7 S y a a r 9 k T x S O 9 r 0 h u o I X g z e 2 f / 3 Q o o s c D u c A V N O l V A t 8 d l H K b 1 R e Y e 0 t a x S 6 a I E C l m d q N 4 c 9 Z h G O A W T u z 9 p b g T x b s L q F i m N h s V V s F Z S l o C I N Z p 1 + 3 F 6 e 0 p l J 3 k B 1 w a k s j A V L b C B h d 5 5 8 C N Z Y 4 N A M W s 4 g w 7 P k 2 v C M v M B V g T G X i 4 d 3 x Z u N U n 2 C c b 5 P f d 5 5 p q H H H W X D o e 5 j I M 5 M e Z W K I V / 3 s w S 2 j a B h S F j d H t g e F y c 1 / P A i O a X E g 2 L s a N 5 9 f R a 1 w S F Y e 8 9 / S 3 y C 8 U 4 Y m m g / M L U E s 0 M d d x 5 f d 1 9 9 S e U J o Y F Q b M / U m Z M u Y b 6 6 W c 1 y K q Q Z q E x k w m F r X Z H P s + O 2 v k 8 O K n h p I E I J r 8 w o w O 5 5 4 o q Y F 5 N M f 6 W / U o m S O N F A Y I 8 N m Y 2 2 D a + R L 7 / Z + z R / i I r 2 I 2 R O 7 D u U h Z e k z K K k X m W A T v u g v 3 S Z T G w 9 c V L x p K X 3 Q C h R 3 Q U u b j H s z g P s D P P + s X e m / W 0 W G j i 0 k s h 7 o k Z 1 P a 7 T M r C d 4 P P M o N n h J Y n s o z N 3 + Y o + I n c f i X W 6 u w o j v H N n L 1 7 p m c M d V c 7 v T N 9 U 5 L G x W 1 6 o Y B k i j w P D 4 x 0 f I u q e R T d 4 t l z K b v x S Z F 0 R b 3 X B O y B E z 2 B z 0 i 0 z o S 2 N Z N H N N m l Q O E m w 5 1 A G 4 E d i w 9 p A O N x V p O 8 N s W u C J y L E L j d 1 K b o 5 2 Y 7 l 9 h X 7 c r j L l N z 4 D l u W F 8 U o L P M + H f s R k / m W Y S 9 P m I a O R Q 5 l O J p k Q M m d O b O j + X o r R V p r B Q K G w U S f p 3 w S C j 5 B + Z r w / g I T Q P 8 M J c Y P r u c G p T l D 3 O / 3 1 2 w D + L F f J a p s J J g k h 0 W h P H 1 J + P n N V y / t 5 0 3 i C B n e r a T y 4 o m e b o b M 3 D L w 6 j A C X I H O x g p F C + n x H a g G P V s U v Z 7 y y w I 9 Y v J z 8 G r Z I + 9 S e R X C 8 / W c + z x N m 3 M u + b D / Y U w v u X u x G R Z M k Z Z b 4 G 4 Z Q f K + k W 3 e Y H z u O 7 y t i 0 U d N i 1 P o J d X T f B O j o c 8 B 1 K A E p 2 c k s P 4 1 G u a H h J / V Q E B E z 3 q a F A w P V d c x i A / e 5 n B u 0 m O g b m 3 L e 4 m d 3 h j 2 L c E e t O h 5 p B w 4 Y O d M j + o b n J P 3 z e g w C 0 g b q g g C c x n Z O 7 m 9 K o X G i q g R h b I M p B C n o g + Y z q J l y u m F h m B B i L l o m 3 h D b d R X m t X c N Z c Z 1 k F V 0 c D n n W t F c E K 5 0 V 0 4 4 h u 8 1 V R h 0 z u Z Z G A q N t v B t 3 z y / c j B 9 R O 2 Z 4 + 9 / w b b z F j Y R r z y K X I U C Z b v 8 / n w H p V Y 8 4 f d / C e b n y C D E E u O X i 5 E D R N k B h v e j e b N N 4 o 8 W J R T t C a K D L Z 8 D 0 L c 3 Y L f E M x 2 D v o N h o l b D Q u c Z X O t c P f 4 O K 7 B b N k A B H i l R Z z 6 2 S F 7 g t 1 H / o w x 0 a L X 3 H D / K 9 E n d m 2 o s q 2 r h + I C w S k u r S u E U U B v Q O R o V i C g O j T 7 y / M u c 5 p u X d b O T N T h 1 J F j 7 8 M Y X b 3 F m Z Z b o W O u N A 7 P q z S y L 1 1 w 5 g L D v 0 B d m k 5 a u f T u b Y 6 j b X i Y d R r d d g 8 i 8 n d W u o C 3 x v a W r m d v f z T u q l J U 7 K 0 j y 0 L L M 9 t P a v z p + d u J E x a l m a k H J 1 o W M r g / B 8 z r T A 0 J c e l f X T m b T V d b x X z v H f 2 + b R w n l 2 4 0 a 9 T A n N W t Z O E 7 f 0 l s 3 T X 2 f O e i W S 2 9 O J q D h 9 K t u 3 W t / D A I K y 4 1 q p Y t 8 T 6 4 E 2 6 Y J d 8 b N u 8 1 i m C x Q a u 9 u N G 7 7 q q E G m k P S n y 2 o Q W r P Y Y A R q 8 K u k 6 s r 2 S L R 8 + n d G t a O S 2 q / W / c B A N 9 D Y G Z K T I 7 f m f L P 0 p h h 7 J 8 8 U H B b 8 8 f q 3 N a x D J R U 6 m T O X O t 9 x g I X d 5 + S Q S L Q n n x r 2 f L 4 H r o G V H p a v 5 0 X 6 C + U + w p o L n X E 8 / l 3 / o B v A e k 8 d 1 0 Q F J 8 M y 1 R 5 r c J v j r L V S D A Q / o T U f W z 3 L j a K j N E c b d 7 K K b o 8 z j j a 7 g U c F D G j i o w g X i A Y t 7 A R V k e O y n r I o A R C M T 3 A b k l S V 4 E x v K n J 0 D E U v l + a I L l Q 9 q N Z j U 3 0 o b f z c y 5 k Z i 9 t 7 g q 8 w j + o s 1 e O / N R y 1 o 1 5 9 K 7 G 7 8 C Z b L w Q q M C T e d q 5 0 Y P o 0 Z L + L F + n E L z h M L / h g y e H R f / H w l o G e H M r Q Y C I G V i L d Z G t f i O J 2 v / q E 6 5 q 1 6 e j r 2 z R O W 1 p + w L t 9 3 M T b 3 z z C N 0 W s E w 2 r Z 6 j P F N y / 1 U f u x l w v q z d 7 c I c N v E 5 V i A H u l 7 Z n v F 4 v g I V + P V 8 I x L n C W J l i k 1 2 v z U B b s t 7 9 p D W c 5 N v G x F a B 2 4 N l o Y M k 4 C u H f 5 O L j Z C D s i O f 0 H q 7 R U z r + I T G O c J c L k N j n U V A D v t f B A d 6 p 4 b B i O N g v x 7 V 3 w v o p c 6 3 M l T F S w Q G R T u B h B + E x x b 5 x R T s 1 q 4 m Q w A 3 A J A h I h p 9 g y S F E Q T l G J / b 7 8 l b 5 x j K h c + J I 8 W N O E 2 Y M o D A V 7 w s o X N 5 b o 3 A D F R L I k F b 6 f w y u a 1 A 5 E E 7 m t t k d 2 Z l Q y c 1 + A r 7 h V x O G C U E d M v P / k M M V H 5 n z L h R e Y F h / w L J u l M H J O s L E I G S d W M L L n 7 d 3 c / 7 r g o 0 K q F A j c O w P p 4 M 9 E x P g D w / k E v g 3 j 3 G N u k 8 I a O O H L k O J 1 x M x b 1 3 w t H F l S b r H L G / N A S L / u S v y V 6 c E U P H + G 2 g F W s j g C q s C p L b F Y A t K L u h g Q T a L X x 1 x s Q p E c / C f Z Q h u P p e 2 H Y 7 f z O P f T D l 8 H C F e r 0 y 6 h 2 3 F r p v J 9 V u J L y P e a N / F w A v U d 7 5 w p a t q 4 X U 8 s Y P w i t X 1 w z y H 6 u D g f A W / H X D w / y X V w M 4 X B M r A i + Y E y J Q i 5 A g r k r h n e t y c A J l c 6 n l x V k R M i j h g i B + 4 V s + C g B b I Y t A B N c 0 Z G t c b f d U 7 3 0 n w Y 1 D W v a 4 P O f u w n 0 9 D O R x h H o F a + Q v x j n V I O G I z 3 Z + O r r N d / k k 9 O 6 x X n 7 y F f C Z H e 5 K 9 B Y c 2 q 7 9 3 i 2 F B z Q J n V Y 3 j Q + u S z c u 9 C g L J c x r i S l t L r X W + L u V T f V x 3 y 9 w T y B C M 2 O L Z L t p d x W h 7 R l 3 c V i A Z l m a W P s s L M I D V 1 Q t T m 0 a H P T F R R + W 0 a 5 7 t 9 c c o b 0 P 9 k h 2 q D 8 9 J L b G g S 3 I l 7 S 3 v T d S 0 / 8 6 v M W E s F / n o W D f z 8 I 5 h O f f z v / c H z L w 3 T e V z 6 p U h U 4 w q T Y b n v v V d q E q p 6 Q f J T h M v k 4 x 4 6 Z F q m j d r e 2 h A P J b t 2 H I l v 4 v v x P 2 A c G w W v s 4 s C K 3 3 R S 5 9 r d z u a z W T a z u q x + T G 7 F H J u s r S q M b W M f J a t 4 t x e v l J b r K j B E V R C m M k 7 1 N 0 H g i e r y G 2 c a s z v l 0 r A L d x J R t l e G 8 v b 8 9 2 d t 0 b 1 d 5 3 d / v 9 d 5 6 8 7 M O t 3 J a m s 2 t f 1 a I n U k / M S d F o 7 U / U F D l h V L H h d K E u m X B 5 P o w 3 e i X W J G v 1 Z i 1 0 / c g q W 9 H w i l k r C Z V g 8 j i q T x K k X g A T w 6 b 3 t n 0 / 7 N / c b 2 l 5 a S 8 M Y 3 R 1 p C Z s g v m y / S d F Q z K O U r 3 M 6 h P S n 7 Z 4 j u T 1 p G 1 v W / J K d 1 a c 8 / 0 V f 6 3 u 3 o N X r v X n N t k 8 v j c e j 0 1 t N i f U j F 2 j v K 0 s y z H 2 x b A 4 q F f j t b 2 W y w I d g / e s g v V G 2 Z 7 r 6 S 5 V f b l 7 u x n 2 M L d m 2 q C + e H O n v y 8 P x 3 1 3 h J / x z 7 L i o 1 6 c n n o 6 O z 1 7 f i v d p q q 5 b h x 0 2 H h g r v V n Y H n H r t l v / E e Z H S T f v i m u u a x U h p V 1 5 Y c u V z P A a J l K 4 f x 5 f M Z M i C g B i Z S Z L r + + Y t 3 O 5 k P W D s Q R Q m G q y r p M + 2 C u D o D z O K q v D Z w 6 s k g 3 T 0 G V 2 o h 5 U Z s / S W J 3 x t / l 6 D p t 6 a u 8 3 j w Z g s d j P f M B N a z P S s + 1 p 3 S 7 3 r 5 l c c A N O + + D y P X D z W i a z c K a / F i O 7 2 b 1 u u R D l l z F X C u X y 5 f M h 7 A c Z z 3 F q m K 8 n F H b 3 R Y D r Q d W F y Y W I Z r t 5 f z 9 u U / v r e M w 9 / T t 9 9 t r W 6 O z t P + 7 B H p u X a z d c V r 3 t N N 9 + 4 z 3 e q A E V p h U 5 5 d z v + a q a T 7 T 5 U I R f O K u F C G 0 6 d b t I 3 + e D 9 3 u H s 7 f w B W r 3 b 7 J + 0 9 6 S D t J S Z d + c X Q f V m I P r v d 9 O U y C Q 5 l / w 2 H 1 + s 4 y 8 / B p L v K B W J h T 8 3 F v x e n R 9 o b y U Y y t r d 1 B P p g f o 7 7 X d d / Q X u k p l 8 8 v G 8 W W t t 0 U T v V W x 5 9 u 0 w T r n e q e N s 3 w 4 A x n x d S d y o f 0 w 6 n S n Z D Z R / r O d x p k 5 0 x N t 7 t S K Y / h o G x i G Z 3 T t F 6 N q o 0 0 1 9 7 a a / 7 h 0 Z A s 0 Z j h U A k / N W Y + e 5 T 0 1 c N y v 7 A + 9 9 A P c m O z 1 u e I z s a 7 1 2 4 f v m 7 V 1 I F C x g N g g s c c 8 L b g l 7 R A t V 2 v P j B R l R t N K e y / S s H 6 c k V O C D w X 8 2 i K r J a V R j 1 n q k R e s O z H w 5 l q 8 q z 5 v I 7 Q Z p 2 5 v 8 P K Y W q T Z l d 0 P 5 5 u x m P n X Y B S W 0 2 i m s A M Z Z R k 0 d k z Q v N m E K 2 q u f W + X c z 0 v b A + a x / s J m i M L 3 P J j j / o c P 2 i y M c 3 M M 2 x F 1 S O 2 o w w M c 2 Z 1 8 x N I r k b U + n v p e / n x d 5 T k 9 M J D p j r u x 6 p o X 9 l V 4 Y x U X J 8 q X k R O 8 j z k A 3 y c m Y t A 9 0 s H T K O P L U Y 7 r B v o R + R Y i t S k u n F G 7 V 3 d x 1 d p 1 z J R w A l t T Y / m v X G i j B j r K 2 Z w Y s A V 5 a T L H a q y i U k G b W A I u 2 H X X e f B x u H i t R b T t 2 O Y O C u f g l x X X 6 b 8 H V Z j k 5 n 5 z h O i S h 2 G v b J Y 1 c r 8 0 Y 2 K + f j m 9 f R w 2 L w S H 7 a X s a Z W i v X K a k n b t u U F v L 2 x S h b o t f e e q / o o h d f L v J T l G 5 m 3 A D l L y 0 M V J C J 4 K L n y v w G b K m j h T c B 7 6 D s W O c t f 2 W c g o e I m l l p 5 n M S 8 7 c w r 6 y o W F 9 9 x k T x a + 4 f a k E J i x e g T l M w O P 7 T G U r 2 U N r 9 f i + G h x E r M 0 Q G w r h S e E S e T 1 A 8 7 m C k 9 k J / B V c 3 B p A 5 g F W h W n w R v k Y 4 D W M l o B E T 7 v b Y 7 o m h Q F h X 8 3 M D m w l 1 y W Q 8 a 9 C P s c f O 0 E O t P 3 + 9 3 E f v l J O n w z P S a G / b l 0 6 e 1 V 4 p u M l R U W W f 5 m 9 6 B v v T R A o K c X t W u S v 7 4 F / 9 H a 7 N 8 9 M x E K h E h A a r 1 w g y 2 D + f 7 t 8 M m X D y w B G l z R J 5 K J v z z f G o a Q H A t x k 8 7 P S 2 P 5 D E n U o z Y E Z 2 I M I 9 e e P W J I s X h j J t d p J V r t 5 n B j 1 f 3 I f H 5 9 K P C e K Z V / m q H z M t s q n 4 M b U K 0 r y / + s n R 4 P o v F 5 J d O 8 t 8 9 R L B H G i w h O 8 B m 8 i j k 3 L c 3 N t z y e Q U H o h Y R H U H + Q l 4 S 3 o S 4 2 S s Y Q d F 2 / d D 0 I R g z 9 S 8 6 6 F L + B t f 7 h h d H k S O t M i 2 A 5 k q Z k o f g W W C i K 2 z q o e c 6 C n h f F h b x C A q f j 2 6 g M / 8 u N l B O H / / T V o + k 6 t A E c X Z 5 Z P 1 i v / I 2 7 M I g 2 H 4 4 k S K S f Y q J r s g u 5 I K H W R 3 4 c Q o + 9 M B h 0 B w o Q x W / z M U v f B v i O k U b B s E s d O P e F t H c Z h i Q U Y B E L U H X x m Y j t y + U O q x J z Q u X E w M 5 u J L o K O D N h Z v H 1 8 5 5 0 n Z 6 R W C y O U r / f R 7 C B n n 5 A z + S w I U l x l m i j f 8 f c m 5 4 P 8 5 / m L D N R z i X P 9 v f F t 3 Z n 7 E Z K k c 0 k U 3 Q t g p L u f x A j G Q + J D C o d t a i Z l 0 O c T W j k h W d v j K p G J F G H U 7 P V J T v k z 3 + e Y w e 0 7 + l m x x u H 4 / r R b G i B H 5 N R l e U G S X m 0 j / G y D y B g c k x M / 0 5 8 Q f / Q 6 M G O B B E r 0 5 0 g S s v 0 c 7 / P z 9 h J O I Q z b 8 o 9 8 O 4 D l k I t U B E f I l e C 8 y W 0 4 / 6 P 9 D 2 E 8 E u k n 2 5 4 q r e f n 7 g s T M Y E / J p 8 j 5 J E O J p v / f O o w d u j 6 P G s k Q O Z K u g 8 5 w s 2 f R K Z / e 0 Z z o m 4 Y 0 i E / b U 6 w O u / z S V g I V B C O 5 m u y H p S G 6 q o F / Q 8 4 t 9 u C w j 3 I 9 I M 0 X Q C L s 9 z b v d H d S t O k 8 c Y D c c + d W E / 7 z / C u t i p w h E I m P 0 I j W y v x k 3 J 5 b 8 2 G f P v b 1 D 5 v + 7 K o v / F D g i 9 c b e 3 a C y 4 p W 2 A 6 k j h 2 X q L A s 7 x P F b v d 5 f D T f 6 V 7 L Z t U n 8 k e j 5 J 7 i I M V X V X y 9 d q a t X v t R K k 1 T b t f o G 9 b u + 2 r 5 0 b X N h n V j 9 9 e 6 e Z 3 q k 2 L p z a a j f b z / f E 7 T X X v d o N r c Y d a C 7 X y t 9 P W j X A 2 v 2 3 H Y j K V x K H f 6 b n 4 b v / u 7 d L B p H 9 U j d l e 7 P H r p n p X 8 o s 0 n 7 2 T l 4 w Q w S m u Y d O X 2 + t 4 + w h K z 4 9 y 2 B v H s I 5 s B N P j 4 W W b d t t u q + i t 5 t k 9 e E f Q z O X n f 6 s C G X h m d P 5 M W A 0 N V E m o i z f 1 W O 7 i O 1 b u r l P v 7 V 3 K a g 1 H O / G n a P R r L P w R C z 8 u n + u B v G y l B W 7 6 F w 6 P x u P + p y 5 0 y U 6 q p a w f l 7 n C 7 G o 8 v c v g d 6 2 j X Q N 0 / 9 1 V 9 u B c Z d h U S j m p a j N J 5 a 7 k + W Y 6 G C / G m 3 T U k Z n P k X g a 2 m + I 1 / j p + W S Q K N J P 5 t M 9 c 0 b f T W v e e / n h + u L f q j Z 3 n S Y m T 7 m F d 8 9 e 6 O T u H 3 v W y m 8 e v F A z M W z o v K 7 M O w W R f y r Z a L b P W S + v H X a a 0 R 3 2 e L T b e Y q Z H S 8 2 q C F w K t m 5 a H Z u T 8 X q 0 z P F V r G v J J A y d D c + C c z W q k T n t G Z M j V 8 c 8 r W l 1 g 7 1 G 6 t Y n r N 9 9 c y 3 v z 8 f o R c D R Y V q F i j k e G z 6 B g v 6 5 v h 0 K l H H K g R C s s X 7 I R q 4 e t a N r / 6 J 4 r h 8 s 7 n 7 2 q f Y n P N v p W n W v b y f O z 3 n e I F a S 5 6 b / v m f x u 0 g + I E N c i y p R 2 u g h N 9 N Y I 4 + I V O b w G C x K R S 6 I N N g q s v b i K K 4 y c 5 Y u U z e S + 6 p + u U W H R U 7 A A b k g 7 1 6 5 D R h 5 p a X V q o K Z q c V I 4 + S o 0 M B K J 2 t 7 0 p a A G j 7 j c z T + 7 A J u b g S m k I R W p i 6 Y Q 2 / H 2 o 6 T t Z W 7 l 3 H o 9 t n L 7 K r a U / + 0 x Y v L s j 4 k J E B Y U 8 w F z L c 2 V D L L 0 v w Z a O 1 2 + d G y n p Q C q Y / Z l t g a u v V 0 V G v 3 8 X d W E K y d a G N r J d 3 r c P O t t o N j M j s / i N B 9 G O 7 L v 8 0 x Q l 1 k h e + 9 r t 8 5 J v D T P R O I 3 U d O f X i Q 5 z K I O q c U C D R h w C d U S v M e r 6 w 7 l v w n Y g v k j m l T f P f p I E Z X o u w + W u W U 2 V 9 q 2 z E O S N J z 6 i j 6 F u l O F C + 4 b Z J P + x 7 x 7 S 3 7 o Y a y z 1 N B O F l w J a d c s 2 3 U 0 / G h S I 4 7 9 l y g i 7 Z s m R V X T V l u j + X f M X 6 k o W w u S R X r O b c / W d k K c c s D s W F 9 c b 8 H 2 V S O H f m l v w J w v F 2 3 i j / 6 G J G n S c a w L Z 2 a K s b 3 C U K 3 l 2 v 4 6 L 0 + c u U M B w 9 w C F q o m A d 5 l p R F c 5 + u r z v r D e Y C j u X D G y H g I p E A b s S f M G f x n D e 3 j / N + a r b K x U 9 3 1 z p U j 5 N A x x h O 8 j F t A K e 1 W C W i 6 8 N Z D 0 G S E 1 Z R C h G 4 J q 7 + M I p O + Z R x B 9 M o 0 9 g S o E A B b v y 3 A v H v w q Y j o s 2 E n T V r s 0 S B e d n 8 6 + I 8 e o j F i m W 6 H 3 e Q g p G A g d 7 N K v 1 o 8 T c Q L 6 h n r Z m y M V f 5 m 4 f 1 s 2 q h 4 p 9 7 9 T c + 6 + u q J U T v x u 5 z f u 5 M p q g 0 Q V K P V G n Y I S Z a a N W 2 W 7 f 6 G 4 b O E n U 4 c 2 H Q m i Z v A V D 9 o D i 7 9 Z c x 1 0 g s 6 L f z u 3 f Y O q z n B z x 4 H U e Q e T j w q j H 2 1 J E y T v 7 S J f E c b Q N H D R 0 b v q P e 7 v G q U i v L L r b J + J 7 c S P F f U k f B 3 I O D Q Q 7 u 8 4 y U 6 0 1 d K Z P e E R 8 C Q S H G d i 4 G B m X w J x j v M R s o l F 1 r W 2 B t d A 8 I G k 6 y m Y 6 8 Y p 3 7 O e G w z H 2 T o l t X r X r s P a d C x 8 Z 1 h J + D i B X I 2 D + S K f k B O B b Z 3 i E a v D L 5 L K P H c h c Q g 5 + L 4 B I G 3 / D C 6 k l w j Q 9 o a q 4 W A u U U q S j C 0 8 C c 8 P j 9 X a 9 c i S / 7 A 5 z 6 2 0 1 i q T P G M u D J W K T i / f M 5 s A d C V f Z 0 U N y h v Y D 2 R i 0 G w E T m t b N W B E b K 1 I V 9 A m n + / N d 2 s C N T K v X O 5 8 d 0 3 N o e + R c R W j R m H R E y s n 9 1 B W c 6 4 5 0 3 Y H p s 7 D n Z S q c j E q g f Y i a s U I a V f F 4 O J d A c I 7 C Y d H p Y V X E N g L W M x C U E a H X Y a h k I H V c u f y f I T D E c / m / C y z t 8 o j N Q n + b g T U V O g I V m I t S S 6 j V 4 i m A 6 8 X U A A A / V L H h A v 7 I d 2 m 4 B 4 B 7 C G v r j Y 2 F E k e D Z m D N Q F B Q t J j I I U O h S 5 H L 4 P W a c A Q A 0 l G j H R 9 7 r A m e L + c f H k K M K j A M N J S f m / m F 8 v o J Q j x m n 8 i y 4 O 5 r 4 D w J / + C B f X q w s b i I 7 5 f o U w Y d x k N a D y x W V 6 A + Z x K H X x k E h B I p 4 v U 1 l q 4 3 e I M d J C S D e I p m f h B v k D z 9 H S 8 v D Y 5 s z 2 z / F H I S c c T M T 6 X c T 0 7 j g w K j I S J 5 z j b f C O v 6 b e w W m J F G a o s A d 9 / R 8 u f d Y d h c V Z j a e x f v c y A / + t J O 6 d z N o a W r 6 J r k x 1 Q K h Y 9 M Z S I k T r 0 + F / 7 B f 3 0 m C b B 4 j H r n P k p a q 9 a s x G C V Q G r c j 4 2 o 1 N / u 6 z S x D m s q D 1 q S 0 v X A / J E B q H h o F Q q B y 1 B j B J J S a F d c + 0 u 3 N z H 3 l l / W s U g K I B 6 N O X H W e 9 t y s 7 9 d j H g 4 T Z 3 I + y 6 + g Q e 6 F v X f 5 K a e z P G 4 F C 8 s M O / v j R o 3 H k t n 2 H T m X A j w D v / 3 6 U + 6 E b T 0 6 k d 5 X K u f r W b H x 8 U 3 K 9 2 u 7 z Y s p f t U d r 5 v 4 6 T N U j Q i P h m 6 k n D e r + p o 9 5 W 4 / F u H 1 E 7 x 2 c R G I F o B O 6 z h q g i m C F 0 J B n K q N C h 3 8 s p 6 i j m o L 7 l G o w O 5 B j b Y v b P r t N 0 l s 9 r 2 q + z 7 z U 3 3 9 r K f y w z r Q Y L N E R v Z d 9 q u P i o O + I H s O 2 U i E T U B r j Y 6 f u 6 S y B N f 6 Z W G Q c 3 4 e 3 t 6 a 6 7 p 1 M B r g B j H 1 r 3 J o v a X B s 0 1 r Q 7 9 m p f 6 4 2 0 e Q s 0 / 3 v / 5 s t E I i b u m R l K 0 t U h s u M K h 9 y J E g t 6 7 t o e F v q n m 7 t U i q X X l Y q F E r d v 5 y C E j r V v T c W 5 m t 4 5 O O t 0 G u S n a q l T + 7 z 2 Z V b M V x R e r n p Q k U 1 v b 8 O M T z q 0 / L k 9 r j O 9 w N 1 V 3 a B y i g f R a Q 2 a H t u 8 G 9 T X 5 Z F k u j y m / d g + 5 x Q R 9 h 4 o V z o l q Y 9 O 7 m t R W 3 W h g K / f y h D Y s q n O R 2 9 O I N + l a l n n K t / A 4 K b T + a T 8 l k Q L E 9 H 2 E z 4 x Z g E F K 5 i o v t c r G 7 7 4 e f 5 V E 5 D y e J O o T Q t m 7 W L u x Y J D 8 w l D S a J n v 1 B n v O G 5 O M D + b q H L v y o A h O s W r J 3 / R Y v F n 3 r u b Z P b y T 6 W e v b 4 p h F Z v B V L O e o u x B + 9 S d Y q n 8 9 q g j 5 c 5 j 8 n 5 B O M A Q Y m N U i 1 9 K Z D O A B c l H F 3 9 y + K J v B F G 9 l o q f e K d j W 3 0 k N T r m r 1 u l X 8 P u h n f 8 H P 2 g s O L X y o h H r r l S Q T H A e D S b E M a z s p m R 3 + h I 8 m X / k O 9 w m 4 f i r k j M V G / j m d 2 0 a 6 A 2 e U v V N Q w P j j w R v p f J H 4 D r J E u d 4 Q T D N 1 U r K / J 2 + p 1 I v 5 q t L + j b s n l E 4 w x K 1 5 e r l B i p p s r t 8 S i o b p D A 5 J D W h n 8 3 X D 0 7 x i f G r x L t g 2 n Y E r L a Y q 1 S 3 T A A c o f r R K p v B t 1 w J b H 6 R C g A Z + p U Y m L m v u A 2 N z V s e e l q M U / n r J n h n 2 w u F u n t 2 D d 3 w 7 R q K u 0 j t Q r f v N E x N S m s 4 3 f 0 a O / O D 0 V z u 4 3 A q y 8 h 7 J K 9 W s M W g Z o W b 9 O S n r o O E 0 T q X R 4 a P s r z y R h L G N S G V 2 y f 5 G R A J n 3 n x h b P n V v k g O v B f o J E R u R t E Z 7 2 k k K q l 4 Q I h S e 7 4 r 2 V 8 T + 5 F 7 j A b P h p + t t I G a l 3 U q e K 8 T V 0 K C 5 h j R J P d o e V h G i i 5 E / p / V 4 p x P q d Q D j O B N Y z X X R l / g d q 5 R v c V R z a w B z k b D X Y 0 4 S v I E H T n H 0 + 8 1 9 x k i o 0 Z B g 6 D v s O Z M k B k Y 1 T D l Z d K D R W 4 a B c A Q m M C G R N N O + c h 3 X H U V s L a E T W M c C h d f D u U g o V X Y N r s Z 8 G E 0 A e P g C Z N L T D o Y 4 2 x R a a w 7 V 0 S b m C s B a r M / 6 G W E 8 O V h 7 u R H C J 1 2 Z 9 b + n X I U O f W d y L 0 w Y B G D b W G k v g o c t H w 6 5 k b D E E H J + G 9 F c s u g B C Z m 4 R z c 4 I c P 8 m Q B 2 i 3 W o W S u N E j H + 7 B F Q D C O i L d h 9 j K l p u P 6 S b x R H B v + J N b u 3 Y b 4 D A 8 A z c P 4 B p r N m w t i a s n Y Z q P B L c 0 j 5 A c w q K w 0 d n D B O 1 H p 1 x T H C q y Y h 3 z c X W f T g p X f 3 R v 4 5 E 5 B 0 r 4 F 0 R F C C I 1 f Z r k s Q W M G 2 I c U B 8 d c 3 x i b d i f f Z J s + V 7 h a x 2 T F S x y P p i L N i Q 1 i I T z A x O B k / S E l P J k A U Q y d e J N 6 G D C r o T M Z c / w 7 7 x n 3 S J F G O M o 7 M 1 R s 8 Z P 7 a v R x B X Y k m / 8 Y o 1 D V L R C a S J Q L q z t T 1 s b 6 b O g o 7 x 8 6 0 L o K K W X 5 w 8 2 + j 0 E 7 6 N Q J B Q y P F a 7 s s u I q r E w N t Z E I w u + E A + d K d 3 P m c J M w 1 o E J M O C D R w F b n G v 5 h c B F J g O P r p 9 y 2 d x 2 N a k U A m C H Q + z I / 1 e 5 J L A s 6 H H E 2 M F B y R A b 5 k p r 7 0 m K t / M K a C n I u B e P J Z V L p R b l G 5 g S 7 v N y w p e a G J f 5 J L j + e 5 Y F B / / D F Q h c Y v K w 8 i k y w T E n Z x U Y M B g e H w d 6 I F 5 o Z P c i A s E w x W l M q g v A x I N S S F h p Y q d I N M I L x 9 G Z 2 L a P r v x z N M Y D S Y l f i R r 8 H r N k e M K f R r Y y f S + l s B 3 e Q t 0 W O V F 5 d M f n o W N m e R n t H q w K G X T 8 A / B A 4 z H D F i K O G + g p C e D 7 E A b 6 / i 7 l y G r f z x u B I N j H x g a r X i H T g a r Q H P L F 1 U M 7 t 3 n 5 v T M f v S s b k b q J q H c 3 i P A n p + 0 t 2 P z x 5 r k t c Z p r z o 4 4 W D l 6 x R n i G / x 8 M 0 d s 1 Q q V x p E L b O i c z z t b 4 g b d G u u 1 j s y 5 R c I t v 8 R Y D 7 7 I T P D H p L G h 6 H j e z k 8 u a Q X T / b 1 r H d l t S 3 B y z v L i e Q k y d m G b O M B v G R 2 E J E w p U p f 5 H P F J p S T e L T a a S i N q W P D s t A 3 u y 1 l W V + 9 K G c e N g k U 7 N I b g R m S 1 g J o 4 e 0 z 7 7 r 6 + e V K b M h 4 8 W 2 i U E s a g d r p 1 r Y i 1 q N g K X l P x d 8 G B X 0 C 1 f X p 1 1 Y x u i 1 r Y a q 5 6 B q U E k l S F F 9 S D c D C o V G A e s Y 2 z 9 P R i D f z F v L L s 5 f / J 2 f / d t t 8 a F 6 a R 3 M G 9 p H P H t j d D M F z B t 3 L G q 7 c E T K r F z 6 P O v V q 8 U 1 b C 8 d f 3 y V m s P m o Z e e T Y V Y t j 1 / d x q y 0 b w b 3 S S C g L S J M a O h h y R x f G W 9 6 T P f D p + V r L B I y V V W h L i L J m 0 F G J S o i L d 2 U + o R k T / B N n o h 3 2 8 N m z Z 9 T W 1 6 l r a P z 9 Y / r u / B 9 l l f z 8 m h b E 2 U 4 F X 4 x c P p N Z r / j Y / T S / z n V I W r b J r p W J / v r 0 V 8 P 5 N h 7 O m Z a x F / v 1 Y t t k l o z Z 1 i O d J J H d h z k y K z w r f I m V G K y C 4 a p b f Z 3 T X i W L V z v x m S q h 4 h k 1 S n F / m P s I 6 g a c K r 8 l z d j 4 m d G f N e S 3 / T d q I t w b i c J h L r n + l s w L T G 7 f g y I M 1 a 5 D T n + 1 V 5 z L r g j M d w a r 2 0 w U M b 7 P e H 8 8 v d T j s v M Z A G 3 y T s B F W g f L f u n K e p + r z O G G I 2 6 2 2 W y S P c v w n q P V R X k h x + T G v l e P G 2 3 E U T T 6 4 m K v o e 8 v 7 z e u e e T + 2 b 9 K G K Q + Y R A z o h / I T v c E 3 7 h h V G z X y Q x T v i o J / P x I T p B I 4 a U B a 1 y 7 8 2 I b W q m x u D d E f K m e c E W t N / W P 1 n F X 5 9 h D H y y 3 z 1 V Q N X 4 O W q z / V L 2 0 O x c 9 3 v A m m j B z v r f i / C D e k 2 w D z v 1 8 A z d + R m z U / h 3 l Z W K g l u m 9 N e h X S f z O A K b o K Z 0 o 9 / j d A Q G 5 8 L V q n 5 3 Q Y V d 3 Z v N f Z Q 7 w c c v 7 N 9 a 1 q G k y E S k q b T S 2 T 4 7 Z v 6 y q G J d K 6 f c O V M L F I Y 0 H x M h w w p m w o q 0 l 7 K d e g Y + r V o H g 3 8 m Z m a x D r I Q / u g n D Z U s F T T T 2 t f G + G Y c O y 7 K 8 + d q / x l j m j K M t J l l d v P k Y e g 6 c r 1 O N Q H F x A f V t I C t v t s V 5 G q O 9 e 6 j w B U m r N 2 I a m P M 2 n j 6 8 e J N G v s 7 p + c v r 7 G Q 9 6 H w U Y + 9 d T F J b y S L + O O s E + 8 8 s K s v 1 F 9 m D B i 6 5 n V s 9 1 L m Z 7 M 3 U m 2 Y 5 2 G I m Y l O M v 0 g 2 6 n D W S T E t D q 3 g t S k 0 n x T e a 3 4 p v e N o W h L A o / D J 6 l c p x Q f a j r I o O I C 4 y f 4 H z F E K S d p W i C z / b D o 5 T / 9 K N K O 2 R b b F 8 o n 7 + b K 6 n E x G C S N / B d m 0 q 4 A C 0 g o k n k d A Y b d t 4 x i w 1 r 5 n V f r X g L v F p r H 2 C G F g J c / b z + i C Q 1 Z x 4 x 7 v B V g d l a U h E p N O M U M N j G q 9 p 1 F e e X O 5 V j m 9 4 Y L Z t 9 N o m y X n 8 y 3 t 5 w 6 U t k Y x b R J l O E D l y I + U f m o f R u A d 2 S f C D U I Y 9 m 1 W X 1 Z 9 f 8 D Q / d m f M W 2 + 8 o n x 9 u I n O s Z o n 0 X + c 9 w O k a 5 b 2 W j W 8 D A U i s x Y 4 / u P 6 B G H l n y I u l D o t j i / + E x s F w h h l 0 u X 2 8 U h 7 9 R / X + o m e x O U B 6 J + G R v g P g i Y L l q 0 3 G K j a 6 K X M H q 5 s o M d B a t E s R S G B r B d W i 8 B c w K S b 3 U G N c I K + G w / m 2 o 7 F o Q 0 L h E 4 N D B K 3 8 w V s b L a f D E 9 V x x Q Z b e Z 7 L M r 4 B l g X P 6 U U 0 M 9 F A 9 h H q k U N d r j z x B w I l Y V W u F H y B Z g u q a / v 9 z R b P H k 0 W p K p C n w V / g A u 0 W P C S z l Y i d f a G K J 5 U 0 h a y e v o 9 N X T x v d L b o m Y D A p I I / x 2 L V l A k 1 5 B y M + I k + A 8 R o o r K n b j a i S H A h 1 8 N g v A T M k Z 9 W r O n q p C W I I Y i i q T Y b o o 6 U M y H P p Q r / y u K R 5 X O A u G W m F A 3 6 u P l o R 7 D t U a S i Y S W / 5 d d x 4 k g K Q I N r + g D m A o 8 R Q j 6 G 2 Z w H A y d L o C P i N 3 S H z u K S u I f L k N y L y M O S W Q C x x H 8 D i H K 4 n e i D 5 O P e U b e c W 6 D Q o g T A + H F W S 8 F g 0 O F l s D 8 G I U Y e f 8 j 5 T q i 0 / N f T R j z I g 9 Z 1 P f j o S u 4 K A p B K a X 9 D e m + 8 Y e 4 7 X d b p F v r Q d L D P V l V 4 g h t 4 l u H a h Z O I C k w P A b c t t c J n r O Y e B S 0 e v B V O E 0 5 e D O t F g A d 6 b V Q N g H N U P J R x F a E G n E r 9 2 I 7 c 6 G / W o B n 4 p z 6 o J z 5 b w J E 7 8 k b v y N 6 I s Q R E L Q y 1 9 F b q a 4 s 0 Z Q P o P 4 a i s 3 J n x s O x z M R F e J y l 4 o z H f N b f u x A R M z R m t q w O x i Q l N q a 8 e P A G s M 1 n T H F e d + G E f e f s m q 2 i c s M V H N f J M g 0 k 3 C Q Z 7 I a 1 V m G n E q 1 C 8 k K q f B N C P a X q x f J I M d c s T 9 p 2 Q 9 c X r m n F w n 5 1 e Q V Y A e 0 y 8 B n j 6 g G v L Z J 4 k Y b N v k T g c 7 8 O 6 3 x t q C 3 y d v f + 6 1 u Z d N x N C z s j X Z Y V n G 3 l q p G v + f b G Q P 5 P M U C e Y 2 Z Q A D C / c B b q C Y T U s q r q U 0 j d u h 7 J t X R a E U m u U F v P X Q 3 r A F 8 o O l z d y P X Z a 6 T b A C E D y V i D + 3 h N 9 Q w v F j T l k Q H p n R t T r W b u R Q T l b Z m p w S c 1 X l m Z / d m w Z S W W G t p / B y q Z T e Z 5 3 4 F J D T z D 2 M L C k M A U J d I q Z 8 w O q M E J 3 o 7 f Z r H R 9 E a A 8 Q M 3 s d O e p 4 + r 9 q M P f T B + g Z J w 6 6 b O V 9 o v Z B 4 S N f V r c 1 p 3 J y h M h r j r j 1 j g p J u M x a p 0 0 1 t R Z v j d D p p + I L 0 Q e X 3 e t L Y F N z 0 i t a k a c G v t + k O b J 3 / l P Y s 7 S e j N W K K T + n 3 L P n w + p 5 f 2 U Y e D 8 t n V a x W U U 6 g q V 6 k 1 X 6 f 2 u E 0 k 8 Z p C / P F 9 L l 8 P D 5 e 7 K 6 y z a F d t p S D / W g F X + v 2 P X c h s 7 9 O e H L h 1 P u L + t w P p 3 q b Q J g J l d I q S k 5 q F 6 y + c z S C Y 7 X 2 a I 6 c U / z z y I b N q P w Q t y 3 5 u T n D s B G e o r V O c P o 1 7 t F R 1 H + p x 1 n U z 9 W X 1 L X H Q Q s z B c 2 k a 7 i L m q 6 n s t 5 z T Z L K 7 p N 4 Y o X l w i J h g L c F o p b M V 4 Q y 5 O n a M 3 u g 9 J Z L A 9 j N T 8 C y y o N 2 O H Y T 0 u v b 5 n I 2 h f X R t 4 S p H h P / o b T X + m z T s r 5 G b 0 i 7 K 2 z B c V R f X 9 S 3 o t o o k 9 i v U Y 5 u 2 v M b + m K 5 w V r A 4 + a 8 O e W G R 6 9 0 2 / J D v x x d B j x m 1 5 / 5 5 P N 5 W t 8 0 H C b Z u I 2 L 1 0 / n 3 h Q b x n f 7 S u 7 j q L T O J m I n 4 C M l v 3 y P z 7 M F O 6 L M 7 v v 7 P h r n n V c 7 O R F L h Y i h w U z 1 D P v F s U v h i R d I z z i w a p 5 A Y d 4 0 2 / T P 7 V 1 X 2 + d B f 7 E 4 j q / N y 1 O O i T S r h 7 1 V 8 3 n d v 3 G k 4 h Q d Z 6 f r h H J u Q M m h P P T 1 6 e E Y v S k e R S R D N e h l R 5 N 2 Z l 4 2 y m J 6 a n + V / T s 9 5 1 b l D m / 1 G l T h 6 3 G 6 Q a e U Y 8 E z 9 W 9 m d 6 2 F N D b 7 b 3 l 8 9 G 7 z x L 6 d L A O o W M Y r Q w n C X E / R Z X z u f 9 o 6 l M u I m l P m Y y d D R 5 f j v c u H L 6 T 8 l 3 v c h C i 3 S u k k 9 Q 7 d 6 7 W K v 4 m T r H n y q n E 1 H C t L B d 7 8 b W 5 3 2 v 6 4 8 / c Y R F f H k z 5 H Y b v 5 h P 2 9 H 1 y j D V V Y t h V 7 2 M i O Q b v o t 5 S / s j l o M 9 P f 4 1 5 G D 4 7 K g I b K 0 N n V L r P P A s E l I d o 3 2 2 5 0 n i f j / O 9 0 y U 4 v m H O y M + o 6 P W r D Q 1 y / n 7 7 T 4 8 m 0 u 8 Y z o x 8 P X t g U N 8 m L P D 9 d 9 q p Y m e 3 C o e J O J 6 S 9 X O T v N 2 C o e Z 8 / 6 3 V q a J / 2 l h G S E L v w h m Q / q b b 3 t O I O t s 3 n V 7 4 T 2 U 8 r 6 B V b Q 9 v J F p f 5 5 J x X e p k T e T N 8 K S 3 3 e j P 2 q w z B N K V x x f X l f 2 u A s j j W p i 4 l G v S W y H U c f M 9 V 2 5 q o P C B 9 x z 0 n q l o m V M E W 6 C Y U e V n f r W S 6 u k 5 f 0 v 3 t P L b X 6 Z 3 9 z 9 J c q P X p R q 9 T i f G G M j x f 2 Y K d 6 O b b 3 d 8 3 c s / O O q F 2 R I 1 0 k 8 / f b 7 h a K 9 J i d w 5 r z z 0 b O K w u Z z 8 6 Q q f B 9 5 q + v r 3 t B 6 w W I g F q G 9 P l F F T n 2 3 t c i D F v x 9 h H t m g y W 9 8 a z S E W Q V Q G t V Y n S E m L 2 0 L Y B p 3 c + Y V L g A W I s K N P P E O k w q g k k t r R y e o l Y t w z F 9 2 f M l Q J m x A C 3 W 9 Q 4 t o S G i D s W Y b i V 4 w X J Q O f D c u O k m x t Z m d I B k H y g M M 8 X 8 v 2 3 V k y L r I W P 5 p d O G q J Y N T Z q E J S s P 3 e 7 q 9 y U s 1 u n k j h 3 5 q A X N M y l 0 i Z m q 5 / g Q b n 1 h 9 I l x A s P b L 5 t c M z R T A x g n 3 g H t d L v F t C 4 y N a m d o B x 7 I j N M 8 o s 2 / 3 A a Z C w R r l K w b W K I Y e p M 1 L + c N L 1 x 5 / M 4 p F T 0 K 2 5 R o t I b p D G n t 9 Q b T x 9 o h D c I I W S 1 L D v u A H s K + n y p 5 v L 8 u l C B p l O 0 k U 0 z b 6 A 5 r I V I e p i B o H Y q m q 4 x W S a M p s l h 5 B q V C 9 B 6 p I A C E A S r J H z + C B c E h w s k T U M g d Q P / 1 d 5 9 5 S H H 8 A t s 3 t y U h Z 2 U j c q d q C 0 m s N + 8 B t I u + e B S l 9 M M z w H c U A U J H n e u m m R + Z X Z t o K n I l o X V e L Y s F j C b W 7 w G 4 Q 8 Q B 0 k V v R Q v r U i S 5 3 J m g s I 5 B o a f S 3 4 0 o 5 M M C s V 6 A q F Y L + G 3 g c 6 z / T 3 s q j r Y B x h U t j G d f I 3 5 k B 8 Q K B X F H q Z P g I l N B n Q 5 F Z f f A a r g 6 c 0 / M t P f N o 1 0 V 5 F O g e I y Q t G L o m G D n 4 Q 0 F R A Y l C T q 7 J i E O k L p T b 7 D F 0 0 f f 1 E + 4 A 4 5 m t c N q / i t x V 0 C E H S O u K R 5 L E D c h L x E P 0 j P 5 O L 4 5 R + s L 4 c i 2 g p f 9 R b i B k g x M f 9 t 9 3 q w 8 Q d a K X w B e h Y 8 C N 4 l I A k 1 q v 4 R K 3 H W H z Z S w 9 F 7 t + z o x K y d Z T 9 H F w 0 T N l Q 5 v 9 / a b K 3 5 f y X x 1 i k / n u s x S 4 8 t x F M m X 7 T x y T f c Y / G t 8 x M x 6 K E Z c Y q W g 2 m S z K s M + b C j B t d p M P P R F k K 0 w p S J L S Z k C B W e v e e v D D + A c c e C A y n m 0 P I j 2 Q g a m F A 8 + N 3 o l P S E I L R E V Y b S Z w 3 g K a E w D g r S R N Y 5 Z w X X 0 T r 4 U e E C K Q Q 3 V 5 G u 1 i f 7 S K D v Y 1 k X 1 E X z A B H t s u G b L A Y 1 t k U 1 V 1 k Z p p U z f Q b J L i n r 7 t r H Q q v c j Y Q C H A K D P k 7 Y 1 y W k 8 f y f e 4 i p P W R Y T v m 8 f X D G l 7 r h g K J W z p M f j W Z R C Q 4 8 g s q h 0 e A P r W L B x / p J G Z q 9 c 4 m c a q a H e S 1 2 T D l E 2 o q h u l P h z 8 1 t 5 U e 5 c 6 t 9 o L q w o 2 H / + 8 9 t m N l 6 I n A K n o u x t V G b J 5 b / z W 8 u c i v D f r o j / l h y f c H + s m u y 9 H 8 q w 6 V p P m 4 C 2 N d N a K 6 m k l V 2 0 V r 3 t S P C w o r V P t b 6 Y D 7 U r J k h / u K u X W n 2 d 3 w r m N 8 W i t D z c R K 0 k + u t + G t 2 x O 4 r v Z V i i 3 2 i N T Q b Y c 3 i g L O F 2 n V 2 I z Q o A t U 1 7 4 5 E N H G L D v x X y E I p f y + f 1 2 f w u j q m 8 v w L p g p e 8 P K T t L l f v K X m h N 6 s o v j V e x G I E 5 W B g Q s y 2 W 8 U O 8 3 t v b 9 N W W h x 1 6 W P u L 8 p p 8 c 5 x I 0 a e Y E n r w 0 b N 0 z M 7 N j u x b V t d L o r p u Q f 1 t S W P 5 T F D S Q Z r P 4 y C O K Y R n H q k o c C q 8 9 d g 0 5 O 3 w 6 I I 9 V Q Q t H N l 0 v G J 3 G 8 + S v c n Y F E S A E u c t + Q J P Z b k O l k e s a E e 9 Z c 6 m z 9 n T a N D 1 Y d 9 X g 0 8 1 G d 7 / w H A H n 5 i t / Y u + q W q e 7 L e 4 7 4 q g J a / 1 / f R 6 p L i u C H c P S 7 2 W 3 9 5 y Y l 8 Y 5 F X X M c N 3 0 c 4 o b k i k 8 + b T r N n S f a s n P 5 j e c d B z z q V K p t Q p v j 2 C e b q z Q 7 n l 6 b K u h w M E 3 y R R Q H 9 W V 7 1 3 + e j r e r a P 9 A J F e S s L H 0 G J Y F + a k c S t f q r c G a 7 9 x 8 L O e m 2 z 3 6 Z W i 2 e J g w 7 H 7 S 4 n L 3 l I + U J M m w x + v d / O Q E d 0 Z l j e a l H 0 n L L c j 8 9 Z 2 z P m 8 e e 4 3 4 d 4 K g t s v 0 d f S I b f Q C r 5 + F 2 + 5 s / k q h W + f j B T K d i E f S C x k N q / z d Q / B k q m T t r j r i 8 f s 2 0 U P p L m e F z S 0 p Z e b n R V 9 S W z E v v g Q 1 1 o D Y p U r 6 0 G 0 y d u S 4 o c 8 r i W C / 8 P 7 q k 3 N 7 q 7 F z 4 9 I v 1 4 G G N J / R R Z o k h l H G R S z 0 z i z F w f V h R 7 l b C 4 b V / u 1 e N c U t W V 3 n Y 7 u F 1 1 B m x 6 r T t j Q 8 F T C r 7 s l o v b v X h e z 0 V q 1 X 3 z e Y N B 7 h L W N K Z v H n I z k K / q A p E z t Y p B r j n E J I / B m J f u N v d J E a w 3 i n u 3 1 m C u X D T F 5 J 2 O 6 W c g i M I h g 6 y d 2 o T v D t N N H J + e e / B p J f 5 s H I a l c w / p O Z T O b I G R g Y D g e 1 W c 6 h u q X Y R p 9 d g d a + d 8 b i b D 5 x C u l B s 6 N F e X g J l N m 7 + 2 u i k 0 U V d l a O / y 8 H y 8 M q 3 2 m A C 1 J Q e m I V f o s F 1 f o 5 m u M I h v y C r E z H h 0 P y b H b T R v T t O c b N U o j Z w h M Z 3 r Y e Z j q 5 + 8 j u 3 + n T X l 1 i 5 K A l / c X n q S U n 9 w P Y v 9 x J 4 n F 1 1 i Y 8 k Y x j r O j G p e m O v i Y j F O 7 + x P Q w N e e j M z w 1 e 3 C q 1 1 R + L y b 8 a J / n C q q / Z J C 4 y 4 f d s f b + S k N u a Q U j a S c Z N J K 7 Q k m g e i 5 e I b t g Z 7 U R B S U H a 2 O C K T U F r z w M U h T D i D 5 F k l C u b 1 w s j j 7 L U f K O 8 9 Q X E b k x H p F x r y j s 3 K P b 5 s A E u 1 W 7 J z t O z Z 3 Q K D R P x e s M 8 1 p b H r D v c W f p H B t 6 J 9 h e r k u e c t d H 8 Z r 0 z t f W 6 i L y k n F T M v e i o w T f L / 1 u k p 6 + v 3 c 9 S 8 m d A x 8 s L l u h 0 O L Q k 5 t k X F l + 3 c u x b P a / B x R Y S u n V q W F p 4 N g v D o e R U R f U o m J e l o X 6 J w y t w i 6 t F 4 b N I q 3 2 0 d x 6 a 7 R 0 3 0 j r e h d W 0 w y 8 h z 3 + N 2 e D d c j f y + R O 1 l q D f d c u e I 4 h m 5 B M x G C I s 8 W 3 m z 0 i P u d + u h A B J 7 w + T x x + e t g I l + s t 3 7 b P u M B g M G T u e Z k P O P Y i O T m M p u c w + E R Q S / g j U j h y E v K v x Y b 3 I 2 A U P Q t T M q 0 R g O J w m M J 4 J i 7 w 5 P X v p z P H 5 v 4 i W b w N g 5 f b L 2 g H 8 O C W s t K Z v m N q M 4 g Z w A b V E s f j 2 p W 0 I v E U H 9 t Y s H o A 5 l B y b D C I + c D j D i g o F r O P 0 G 2 z y 7 + L t D O W U 4 u M + v I / A W p 3 n O Z s X N 6 K D W H 2 4 7 y g s l k e B s V y 1 a k A B I B S 7 l k y A V a L s b s w H T V c w K b k h A 0 B M + A W y y p B H v B N y I 3 O w D 8 A L w x h 4 F / G j f N B 6 W z 9 c 0 N D r p c t b m X B G V Z g g I B / n P y z 5 P 2 B P N E U c P 4 6 H j 5 7 P O u C A 0 y L 3 F T w + X s H f V h t G 0 0 9 8 9 8 c c R M E C A G p N i R 6 e b E / U Y w n v G Q 3 1 F i B 1 z H z k 2 o G Q 2 S g 7 E u D w s u f z p 9 R T O O 5 0 m I l G o R F E o q i i b s b w 3 w Q j f a z O g T X / q + C B D 6 5 8 m y N p 1 o j 4 6 g m X 7 h c S y v Y 7 + J U n 8 J G v M Z w / 4 S r C D 6 J K 3 c 3 K t / 3 n 8 w F G F v J s 8 t j t I H L S o S K K T 2 a M K k B E C k g / J r x H n 1 Y w B b e b b 3 g 4 j J u g w 8 x G + R W V c M L Y g i e J f 4 9 A V 0 W f L g I L 7 5 6 f E O E 7 U G 6 A m w V 5 C r D f 8 T c M / m R n N 0 7 S s i v f + Q X 4 w s 0 / A r p R + V W d N + A e z I C W 1 E + H 6 P I q k u E z P n w g M o X K J O L s V K w Z w F P z e m n G c v 8 V R M F x t X a E Q E 7 s N n Z k l u G 8 1 7 a E x U L K z E T J 2 I d 1 a w 4 R 6 8 9 V 7 b L X Y P f F H H p c Z T l S G U 0 V M n g y Z Y L o U M M w 3 I l b 2 M W E s Z 6 / E Z / + V Q A i U G E p 8 1 c u V H o P h U + Z e G P q / u g K b 1 5 I w T Q 3 q T v R i B T c h m o N b l 5 2 R M M A r r q q k M z B u K H 7 o W j 0 C 2 h Q E Z w R Q V q Y Q w o M T X 4 y V V L r u n 5 C f j P K C C M 9 Z p + e i 0 U x s B w Q C c + H F E n 5 P l G 2 U 1 I s P z N 6 D n g X / a K y 4 4 r + / p u G D 4 r 6 Q q 7 H l 4 x R u B P K f h / O 8 o 7 M 5 W b e y x B g G N 9 v 8 g 6 N v O Y K w v n 1 S o / y b G Y 8 4 7 B T l W N f u G Q 9 G J O / J 8 a W V 8 i C o A 7 K L t o F + j a Y Q Z 3 5 / r 6 W r c 1 3 d s C G A t a c E x H E c c m n l U h l q H Q n s d t C / E N C p z j 4 p j 9 E A M B 6 v O C G B j r c I P / Z G w f + Q r d v x N H 7 u t E 3 3 p j m W I V J i 9 7 1 c N 3 f 6 M J m 3 9 + U e q I + K A A I k y o M q 3 0 S y E 9 n w K 3 V 5 v O 5 G j z X r 8 s R w 8 L t d S Q y o x 7 F W 5 N y I n h P j G 0 J z O r i c q b F E J k 8 z e o r + S U b f W a + r f f t 8 / W i v g + y k 3 u Y 4 V q 0 6 a m 2 v 7 w q i a V 5 + 1 O R p E k C Z N 0 + b Z K 9 4 1 C 7 1 9 u 2 O 8 a A k 4 L 0 w r 5 8 n Q e Z o k p U u M j 3 C j v R w i A T o X g 0 I r c T 2 d J g b R W O V P F i 8 8 S a m c F J O y 1 h j z 9 X r m 0 s 3 d Q 2 / F b S W S 0 + / 7 0 d T a g W G k H / m f n g l i g 9 i W a Z M 1 b V u 6 r n e y W o q j 5 T v o 2 x X f 0 C 8 H t W c j R x N o A T t j 2 p 2 Q w s J t V 7 n 1 2 o n D + / q O 6 3 V S 7 k j / i z G 4 T r s 1 R m Q 7 E z J 0 7 6 6 m L e t l v S 9 x H q w b y c w V N m 3 N P q S H f j R t o j G 6 e r Z X L 1 D d J L + Q i r u M n p C z 2 9 Y t w R M b j x a P g r G x 0 S a T B G L X V s f P d Z 9 M q Z g z u T X r W a G J X f f Q j q l v f q B X W 8 2 R n G Q 3 M Y f + Y y v l + M z I H y s V d w w 7 t 7 V l 5 B K J 0 X p v O k S M n Q z K J 3 s s r + T 2 U z A s v F A D O d v r v t 7 D x p + f r p p M k F X 8 H G 3 m 0 W f x / 4 5 V U k c I I 5 f F a r + h a M I n C l 6 f I K J c X t p 3 3 F r s Y i 3 2 e i z / y T 1 g y p w d f I Y + i 6 z 6 f M 5 a Z X t g / I M g 4 9 2 e U d I p u Z v C X H S L D c h 1 2 J X 8 9 J o U 2 y U P U v T d k D K P s / Q A F V 9 0 e y + 6 2 I 8 Q B 6 V a P 7 N 0 A t 6 d r 9 b L d 4 9 e P 4 T X E d E x X E p u U Q 5 q 0 r h b k i 6 Z z 9 F I c 3 Q d s 2 a M s v M y 6 m q 1 y f 3 f E Y R 4 / G 4 d 9 q W N L 0 c 7 9 r F v u 9 f R b i A u y e H + H o r E h q h M n Z M B 6 l / P J O N W 3 y M O + u x 4 W n 3 e E e K B b S J Z t 1 f 3 S q q e q c X L N P c m H 1 K x V K N y z 4 R e v t u b 1 p A U y X T s z W U s H g s 3 e j 1 u q Q X b d j 6 g p 5 j + l / Q k C w Z B + p H h Y p r c 1 q f G L w V M m T X S 7 G e T e 7 n O O 5 L 9 B 6 s 4 7 l 9 J 4 S 2 X m A t x u Z S Q F E v d 6 b / T G R N W B i l O M J A 8 N z I g 1 s x D k r v r 3 x g a + w i l d e S 7 + E q 5 o i / p V o M 7 u Z t O Z 3 Y 7 C g T p B A a C c 5 k j O X L L X 3 v E 5 V h 5 q m 3 d P Z L f m p y r l 0 N X c r 1 H c D W y C Z 5 1 C 9 d q l + l 1 7 z c x f U A J X s K k Z D G f m + f T f P N H m W + C E H D K a O l l 5 I 8 w K T N c y v 1 J p W V u l C 1 z O I 9 1 U o L / 6 i F H 3 U r i Z A P C g 3 Y k 6 c e d 9 o 7 f T O n L 6 g I x k W G m 8 O N F x V s c I K 3 s v B n Y X X q H u 3 k / k h P l T Z W l 1 t R b 0 w d g c R s S V C P + X i 9 1 D x V T 2 X 4 c U g U r Q m V L H g e k C O 9 a c f Z 2 M 7 e 6 4 x M Z Y 3 D p W D L 2 O D V N b D q / E n U R F v b F l p b e V D x r F w 2 h W V 9 P 7 U 5 O u t o A k O 0 c E b Q s z G c 5 k O P h f n N T n e M Y O + G c Y y t U z u j 4 U + o a / S D 4 H v B d C r / a H W n 4 w 0 P d E G / h W X o p 9 p q K E I a A B F g B Q E I 1 x 0 z R p T l P J W k x 1 R z p m r 7 H 7 S R X T M i M i Q W V n u N A J g w 5 c 1 N p 1 t K Z H X 2 y o 2 j o o R W k I H R 3 E i A w 1 H g X M O t b g 9 A D c F F t u o Z a b Q Q Y w G G E N i S r 2 / I h N e d h N A z k k m J P H 1 2 m M z W s M X 8 j u U d r y I L D S 7 X K l L C 9 9 + C R V e M Z v u A 1 m K 5 v / r J x X y 7 A 7 K 4 p T Z e T H B A d e j u A C 4 B r E S m B 0 k U + t + U P N N i e 0 k E o W o v b 4 9 P l u 9 f P p V T t r F n 5 T R E h / q 6 L / h R Z g 4 x x j z 9 u d f Z I N J D V + 1 O n S O 5 G A d 4 a b Q p o / C M 4 h Q 1 E / I W l P 5 v s E N y m U h B S U g 3 E 2 A j 4 R U m o b E Y L O x 7 s h b 7 B t T s A e Q l E a Z Z s g Z / V A j P t x F B 8 U v L p x g X t Y U I k B j G c i Q A Q l R z L l G l b T h o X P p 4 I s X k Y o i G y a 2 W V E / n T X v H c 0 r n O A B G 1 f o S w D o m Y F F j y J g y g c h / i U j T H z I p C g E c c j P 0 a s E 1 x v k H M k Y 2 3 R P B H x s q I t b 6 o h h C m A b J Q e 0 g t C s Z L 0 L K 2 L 3 7 T 3 L F g I U o U s S i M N M S k 1 I B x t 6 Z p c 4 F U i y T A U W g b w + B O H 4 3 S p g Q 3 I U P Z H B J R C M 2 / Q n i v k B D s G P O g B n 5 h 2 k V H R K U x T k K Y u R 8 3 v z M i M H E P o H F Z R Y U x 3 v x D 0 R D N C 9 6 R Q m 7 Q O U l T A E d I o a h / g F l n 5 2 U K j T Q N 6 5 U Z H T N l m s R t J c S 0 h x h A J i h S L f l s S M c m B P m 4 X / Z y P 7 / i 7 3 o o B c E M W M r s e p w T Q p W m D f h d 3 / C 0 e g 8 7 a H A n T k P R L K x g 1 v 9 9 T H J 8 q / X X x 9 t 2 2 x G Z O 1 z 0 L 9 u k 5 9 0 b j u k 6 A 3 e F k a b I 8 i f N 8 K o u 3 H p b s 3 N C 8 d 4 l f + 2 E 5 s p K K j w p Q 6 f E Y A o c 6 P y p C n 0 r 6 s s o Y k T f n K k d c S B P r e u s M s e y U 6 8 H / f R 3 f G / i Y h 1 E Y 4 O q K 3 + + Q W L t + V 7 S k L 8 s N w S l g t W W Y j O j n m Q r x E W c u g y Z B q + + / 4 D I + w y L x I q g 1 n g 0 0 S M y U J f p v Q K 3 1 n 8 H Q E f 6 x H 7 J F D c n G i a U w l 7 O Y A i / t v O x A D 6 f K r l b t 1 d P L S Z a z 8 j C f E 8 T v 1 L u I V N Y N P 9 + r p M M b K L b 6 c r K k B P 4 j 7 I p X P x z E b F g M W 9 q d u 4 W + X G I 1 S + 4 U G v p s d Z T g G i 9 z m 4 C P 6 v L F g d f 9 I 0 g 2 2 i 9 u R s S v K k p n h D M / S H Z S s 8 5 M R c s k 8 / N L Z h E B 6 F s G l p 1 F N 9 4 5 W j f P 1 m Q 4 S 1 r K l 4 h o 4 h 5 M b N 8 z y S K s 9 t B / E B T l Z a E A r r B o V / P 6 S 7 t H 9 4 D Q 6 w Z o u y q W C E w D T p u q p v t Z L 1 P 9 n n i W Z p M 7 6 u L 7 l m 3 4 3 + f N 8 4 N N 2 / L h n L z 1 j B 7 J 6 3 P p s o j t d r A I y L x Z O 4 z z Y + u R 3 k h J W E D l X s 3 v q x S x K + f I 7 8 2 w l p 4 F G d O W r X p D w 0 b + E s H M e M e f A 6 Q l J X 9 g 8 W N 7 f P s 3 x E G C 9 B r v P D t 8 p 8 n r r t 2 J i t p + k 1 c p w K m 3 t S f 6 z k t F U J 4 8 z a j 5 e 9 6 Z l + V j s g D N D s 6 p I t f K f L w 6 B e f O K V T 5 x k b a M f G q 5 V 4 / v x F h M b 1 8 / h d S b n u G 3 i 3 f K v j g F u E C F / v K t u Q c J h m M 6 T N 9 V b w I n r A K n 4 k M l Q C U / c D d Y l a s J + i h n A O g Y o 9 s d N W Q g z Q X 7 0 p t f r O f M D r k M 8 k P f T w 3 p 8 c W 3 y N P S V l c 7 y E m + r 6 t m + P p S d 1 O S J 0 1 e W 4 w C T A z H / m / D v Y s h O e B v e 2 1 W V k M I 6 s 8 + k i c n 3 9 l m y p Q n l q M 9 i 3 A x J 2 a r N m 3 U G B x w F a a T p o 3 r 3 3 F X D z b r e W t K x e / c U p 2 e p x 6 T e m A X Q 4 C Y x X p 9 w s D l I 8 V A m e 7 f o K F n T f R K I X O q l P g Q / x l e Q X m b V c 5 s N w 0 M W X X v b c j j 4 I i 0 a x M 4 k k G t H K K 6 0 d m W R L Z 1 U X 2 0 h X 9 d w H A 1 q w z 9 / j / N 0 M P 8 + 7 N u 9 Y V c u z 3 G R P m Z W o Z w 9 z 7 p F Q Z t E N C b M f 9 n K U t K M Z q e Z R V q 9 e z q Q C H 8 7 f e V z 3 E z n + d c 7 O a 1 h S b Y G 9 y R d b B s 2 p d Z H e d Z z K b F l U m N k 4 f c g w N j e N h w O s p 3 D 1 C A f z 1 K a t f 6 d k J y h 2 Y 0 v h f W 2 T X P 6 d x R O x 9 d z P P 5 D 1 r k 2 x 2 Y 6 e t X I 7 v a 7 2 C X S v 7 C 4 o R 4 N G X C E X J f S z D n c q + n 1 P P z q L x x i F Y u 9 z v e u 7 Q 1 0 / 7 q a n z 3 C r T S V D q x I t a v q q / u + 5 D 0 A 3 t E g C C 9 A H v Z J + + v 9 8 Y 8 u v P k L Z S N N c k q B R O W r u P 3 z o / F e K F j 3 p b O w 3 0 F S f v J c a K F I 3 5 2 1 4 6 + z L R + N r T w H L G d C p q o P P R q 8 4 u V o k j a z w i H R Z E h Z Y m B d P O M Z j Q i U T q O B R p t C 5 y A J C H x P D 8 L s U l 4 + P e s y u D a p t 3 a q c 2 T c 9 n t / w z x 3 R F V B 2 g A J 2 5 N X Y h 7 j S Q C A z n 5 P A 1 u Z K Z Q i 4 n q 1 5 9 d + g S e D 9 8 T e w a x y z O / P s t r F T k Z U H F 1 t L F Y h X N g r 1 K b h e j i S 9 q P L t i / N Z S T C c n W m z J e r d U v M q Z g e P 1 h v e P M 9 l p 0 w x o V p C 1 r F B m T 3 z 9 / T S B 9 I F n k N 2 o h 9 u m Q O t p P P 1 f f W w P z J q c + R G b C z F L p G a Y q A 1 C I c J s V 5 p r X u 7 / k j g Q 5 V r u V 2 D 8 h c a k F 9 m b + z q C b x 6 I m C Q T W O H m 5 z 4 l l N H m 4 T K p v 7 7 Z Q N t j 0 u a f s j v / k Q M Z t C V U p r a / 0 5 t B 5 z W M / 9 0 7 0 8 V 8 8 b d 9 D H U t D / b b l p v o S P h m / f n x r 3 z y 6 X W Q q r 5 8 0 Q U 9 8 h f A i j f / C A W 5 4 U f m u 9 G 8 D f Z m j U N s J C s q 2 e i 7 O I k K K M 0 S + V 2 M I 0 l v y W x k 2 0 v a F h F V i d s t C 2 V A W N H g R i 0 L l D / n p e 0 T X g N 4 S K K s i d H q h Y / 0 n a n F V J n j 8 c L Q v W H c s 9 5 G A 4 6 L L o g f b E 0 M R n e d Y p k K 7 + W 6 K F g O o A K O H T I V m y 7 E V j 8 9 E X E n Z + B X 7 T C K k X M 1 + a z I S 1 A h a M 8 L L N q i f c m I Q y d B C D C / / E J v G 1 L H r 3 a F Q K W f q c o f e Q k O A S m k D h 1 E O 9 V W q r i A b o 0 s U k 8 H O p a t m r w 2 g i H I X k v j 7 i z h 7 8 7 8 e o z o v v c 6 t 7 s z X P B O 8 + Q 1 A J 0 k v I E 2 M Z y s E m X 5 J v K C L m Z H y j z M Q 7 a U s z P J l m K 9 L 8 Z r O N 3 f J P G j n I N f f J m U 6 G 1 M + R Y b r k x s X r j Y h R i P 5 G p s 7 s 9 G P n X Z y b H Z 4 A u D J u I F 7 2 a Z 0 P / r B E y p a P n R V G O B d l P x 8 Y c W e z d M V w 9 l C Q 7 u E Z a D 3 P 7 I g d W D X S u h 8 x z e / G j R x Z M P S O M h V f C 3 8 e M s Z q 6 K E P j J l P Q G J n v b X c E q M 7 C c U 8 G G g 6 3 m L 9 x L q g P f I / c Z 7 F R M H 8 J J r S 2 R Y U 9 y f v A v K G P Q I i F 1 c k v 9 c 4 p f z o B H E c e c w i h d + T p Y 9 o v E c x i I n h C i v K 7 8 j v E 5 n A A b c P 9 a e o K c 8 i 0 P e n E n 2 m A H X M c l Z L q N m g m / E Q P + 9 D a k O H I q h M m C j K s S K C P J C x r E Q i G j 5 F I Y Z E n Y l s g 1 P 4 a 2 v 4 g c Y F Y + 1 s h s C R K I u b k v s + Y R H / e S I 4 i H T / r B h B f 6 g h K S x M w m K j 4 X 8 7 U M j r l Q i j 5 V t y X e b o C D G d / N 6 n w w s E 1 H t o L f 5 m B M M k 1 W M j l I e u 2 F L Y b 8 P 3 J u Q i C z h z 2 K c o V Z h 4 l v h Y j h 1 2 Y F w O + M s Z l 5 n R V N D Z q 9 D 8 8 e e 8 w w G V I T M T X 6 n w F x e n I q R O b E f g j c E 9 c f m I D B 1 m u b Y 8 8 O Y / h H c 4 L 1 H J G 6 J i S 1 y 0 w t q G s K h Y H 8 3 B H 1 9 3 U h c b / 6 n g Z C j f / z a B X 4 j J c r P J v k z E x u g k W G x v 9 j D 8 6 q J 3 p i K B k B J Y x Q t n z Q L T r I o V u R x k j n 5 s + a 2 Z 2 j 4 / k / 1 l / 0 o T q o T y d t 1 + R Z S l X c Z v G X v b y Z Z Y k L F 0 0 v X u F y U I v 8 k i F r 2 y Z j g a v n R P Z v b R M 0 d + 2 Z F x W G i j K E 8 2 b L Y u 9 2 H x S L t a 5 n 0 v 0 U h d n M s h H F 4 t 9 C / l F 6 X v d h 4 V Q 5 m O q 7 N 4 g u d F + X E 5 C 3 7 R b I t P Q E w E k R q t h l T 7 D U q / + c u p u J 9 6 e Y I B 7 I 6 k N 5 O C u S k y O E O 7 3 Q f a 8 l O S Y q + z 7 e R 5 b 4 0 m o T M m F i J q v Y M R m a b f R e s 7 r 1 m D C W U S J e b y S 2 r O i H l K e D 3 N 8 n R d J k y 7 3 F n n z f Z m n Y J z e b 0 E S 1 d E C S A x a l S T 8 z c / b Z z 4 k 8 l 3 T N V l r B 8 1 l / E Y x w P J I c n r S M P I C 7 t f Q 5 1 g O k S B / V A i J + D Z 3 X 2 l L c 1 3 Y t V w k u N 2 U t v p 2 M r R q R H 2 L n P L B j s t P B 2 / 5 1 l Z Z f R H Q v n M q 9 3 p Q A R a z u G P n 0 7 B z 0 o T b S 3 8 e N Z G t B n R l O z P 1 b 3 h j 7 X w O 1 b A I F g L L 2 T 4 k 6 o u z q a F 1 R Q X y b 7 I d d L H e P w l t P T Q l H C t T f f 4 6 A 2 f 5 s q x W o F I M f 6 q v H b p + m a I X N I t e 5 + 8 l s h T a I x 6 8 8 5 0 a 3 G T T u 0 l U V z 9 o X c u b 4 c w v 1 3 O m 0 M / n G v c 0 5 5 m N j 4 x r Q Q M Q G Z U 0 2 E x o E q g 7 7 x z 5 X 5 e T P G M r J b V 6 X z v r 9 p e N O r 6 a l d s m g N k y X n J N i i t 5 K m U J F k + u p y O Z 4 z F 3 + A Z W K 9 Z e e I 7 E r V d j 3 L 8 W 8 n 4 1 Q L P a l p L R w E U 3 F 0 p k m W + l 4 J q o 8 T z d S F q S T + K 5 u j R N b 0 n 6 Q 3 n x + g V T C + n H S u 8 H h S X s P o s p d u h m 5 / N n d p j s t b Y y H 7 n w d D 6 G B p 8 P B F F o n b 8 G 9 I W E 0 W W U 9 R L d h C S f U x C / 2 5 f q 9 G V D n n a R N E 4 V N l h R l 7 q R T E k K q G + 1 n 4 D A R q V d d y o V W a k n Q m A s 3 + 7 q T h 0 k w q w z 1 a g f Z b 7 t p k f f W o P 9 k 5 r R o e 1 j 7 X x b j 7 l k 5 b k L / M S r 9 u P Z l j u k 3 N J + U B s t 8 1 X V o t 9 z z 7 a t S Z Z 9 Z g w 4 g 5 p A + n 0 7 6 a S f M 3 7 D U W j h / 3 / a s k N 1 w R S w Z u r K y F j T O w 7 s 6 O f z v 7 Q L E 2 n c t X j n G + e w V 9 e j 5 / J F w z O e m E K 5 L 5 1 r Q k g x U t a o q K w C N K J P x P h e T I R x D O X 4 3 4 4 H b 7 4 t B m O j f X e n J B w 0 s r o O T C n 7 P f U + / y 8 b M 6 Z X D X y j D Q x r p / e x V r N Y r w H F I H 4 O 8 U i d Y J 5 p W M J l M D j I g 0 O m + x Q f 5 7 o K + h h s C P f H q y T k H L Y 1 w f 2 m H I L N M V y w r C W i d R y j f Y 4 l f o q j o L 3 i N F g k k r N Y o a o W e K Z F y b T b H B p e V 2 E f y i R V P M 4 a w p X G y X B k E 3 m y 3 5 J g + P 1 z s 4 3 u K / d k k w a f q K c 9 E h X V U / 7 t 0 x J F 8 + Q P Q N Y Z t + P m m d Z y e a L x X t H D Q n n a 8 n 8 N d e n h S F l 7 7 w Y u R V b 7 7 p J 3 e k s m O q h u i y c n D 2 7 Z 1 F Z B o A T k 3 l A 8 g n r I 9 K 2 + a 3 l d g Y E g x C V 9 W N 4 r v Z N 5 M 4 j 7 d l v j P L w 6 B v A 9 N s f M a Y J g o Z Y L 1 b v j f 2 h Y T F H 1 b 2 a l Y R / Y c I o Y l 8 k 1 x I F a 2 6 P t h t q x V J b v I c A C L a B d w 9 5 k T / F i / H D L d Z B g Q 1 m p Y u f O e y T l v s p D u I / W a r 7 x L O U B M Z F / B R U d 3 l w W i 5 K G j z / 6 d B l B 0 l a O 1 d C D J P l R M F 4 a V 6 U 6 1 T w t g w l t y e N 5 f 7 n 9 f o 3 h K 3 + J Y 6 S 2 k 5 0 d x u w g x f 8 i q q 2 Z f P 6 1 1 S v O b t / I A j R Z U y U R E W v N 5 c 3 f s l f N y r h A i F Q x 2 B F 3 4 X 4 3 K A t g r c 0 G N P m K z k 5 d 2 Z A Y Z V x C c c r w P T A X b S 6 F l p O H J l k r m 4 i 3 2 g h 1 j K M T C 3 X A G K R o z F J 1 b c H T I T Q 2 j l C R H 9 Z T 0 J I Y e o m p b D 7 5 H r x R 4 + + M B n w f 0 M x Q 7 F c l z 9 4 T B k 9 u s w u j G N b J t I j Q r 9 + C d S Z q A a 7 N r C X 6 G 8 4 / i Y w g i J Q A y Q s P Z K V R u U n 4 Y o b g k T E 4 m 6 V n T d M 7 I U J 9 E a 6 K W t Q P 1 9 z o F l f h O y / 0 m B S k e 5 1 E c C N h 5 P 6 Q U J X v y e K R M V c I m I b Y D w F m r U U y z r / v 5 r j S g b C W + O 6 9 H d R R n H t / 3 p D s b A K 4 l R 5 5 C N P F F T w s 3 x A N i z Q 7 b 5 8 / B f S S j L s E t i P 7 y f m l q E g Q 6 2 S 2 t A Y H N H e 4 o q G d R + O 5 e y n 3 w t / 3 U 6 8 P 0 L N 4 U O w r F x n A 2 q z I E C F E U O o 1 r C 3 0 s 4 1 I 9 K L g V 0 n c 0 y 6 e h 5 M M J o 5 T T h U W G f z j k j A W 5 D 8 D z 4 G l / / u M P s I 6 p R i + u V M g L M e f H U / M U U w 2 R N Q P D q I 8 J Y f n I f W T y C 9 Y 4 d a C F A 8 C t C x l 1 i d L U H O u Y J r g 2 l K F A R c c 5 E 6 F s a e O M w r 8 k V B W c / L a 3 4 3 W 6 s u f 7 s W H q M 7 V P X R I E X Z K n v U Y n F b n n O s y Q 3 p w L 8 b k W Q i q 5 7 9 m r I 4 0 H i V 7 r s L u C j J z s / o r l U 7 h q + f p 3 Y h x L H K 7 9 h z t p d 3 x c s H w H 8 c V k f Y g p f R i h Q S 7 T 8 j i y T i z J b R k D B o I N 6 l 4 9 5 E F g 6 x 0 q S L h R H q i G 3 4 M S Y 9 1 A W j 9 k L h B p t Q u 9 R s v T V k n Q z p l h N c E M 0 P v Z h W r D m 2 8 U D s k R N m 9 D A 7 r l r 3 T 0 O G T 4 A s 2 o 5 a 1 N I U O C y V 7 Q N + 8 N b f P r K U y O T R r C G C / z 1 p 6 5 + U p F Y L O l F 6 + p l t g F Y w P p n t 8 u h 2 4 z I / X q O D i q z b D J N D 2 M O m H s 9 8 X o L v d M 5 V l d h u f 4 M z e 2 l / g x M d A s k l X V S v z T Q f F W G r d d i s V 6 T 5 k v 1 d m W e T 8 p k 5 O u n z W R o c L t s B g V v x r o X 5 5 F T X i A l o B h o p 3 l K 7 Y u 4 K 1 B K R y i 0 l u M B I s 7 B n N E m K f Q R d Y 4 r 1 j 6 0 x i Q s t s 4 f L l e z P 9 T z 4 G M O l d v K 8 d c j L o M s 2 R b 4 o R k / m T S o R f Z a 1 D H 1 d N X S z W 0 I 6 a 5 V e S V T 9 C I 1 a + 1 W l H / r 5 q L q 5 3 M r A u T I v B o F E / q U V z v f t R o N z P S K J A X u M k X A a y 1 e 0 c g b K q 5 h 9 c o J I X X w n / X 0 u t 0 N / J E 3 U y 9 Q q y n g D j k f J 3 P o g X 0 Z R G T b P 5 9 y I k y C f 4 N q Y o j q 0 I L t j k B P b X m A Y f H e G q h 4 3 3 Z 3 W B R n A n f A p + L M S C 8 p 9 S J 7 u 8 6 O 3 t T X 6 t C 8 t Y U m w 8 8 r K f / h q T o 2 1 S O d a l L G U 7 N t j n A i 0 T J 2 s S X w O k S t w d J m E L 3 B Q S a m W n 9 p l v h u G y u k Z u / b 9 b H 3 x h G K q u F T e t v + 1 2 n T o O O t R q u P p L p v 9 i b 2 7 o 8 d S K G C v 4 M I D 0 S i r k 2 7 t D 2 q O / H c O R l o W d 9 P 0 b K 0 b V C B Y m E I S k U 5 G W Y 4 y v i 0 / d w o y v i j x 3 I z U F + r S 7 8 6 2 5 X 6 k s 2 K g M y b s 9 6 D l t 7 s 8 D 8 / + w h 0 t n 4 b v D j 6 X 4 0 K a l N M x r f G 3 e X h z z x t P y 7 Q u P m i e h 4 m 0 K 7 S i G T 7 r + + x B M R T Q M e 1 M / s N s 3 h V G h a o M p 2 g W l n t z E Y 6 e v e + S Y N Z r v O z E 4 K O 5 p l s W z T g k y R / o h V V K 6 j z A h A u J I t / v A N p 3 C O o s r i e I 8 m n 0 v n l G t S V v V 8 w F U p y c h E c b f 5 C 3 r X b t 2 e X o G 9 f b G o 3 S a K 7 v 9 n 7 k 0 5 W l 3 e Z z g 7 k C y / / 3 X e r L P m i n c E Z T T U G H t G I y D r Q Q q x R H f z y p 6 a p X 0 t s 7 c F v F I M u s y j s G G 9 2 / V G N V f p v l r 9 v s 4 e X R 9 U a m 2 9 G q e u o z x M i e R C 6 Y 1 N z D t r t E 6 h M G 8 8 S f 0 A 5 F p S e z 9 1 x Z Z G H i / M 1 p J v x l + O e a l V / r R z M 9 7 L R 5 F T B v t W d 0 g y x v h 2 / G T y 2 J D + 5 m 8 e F L M r y W v k t L P Q B i D X 3 T o z m k h j a v O W 7 4 8 B o j s T C G d o C A n k l Z 3 / h e T E E q M M / t g 1 / k f j e / F F g 4 t n Z l D P d e s 1 u + b y F a 3 D f u M 7 Y v x + 8 R U 7 F / X 2 q H i v 1 F N 7 4 N 0 + 0 r P u 4 n j E q K a N 6 8 f O 2 7 1 n D 5 Y m S 9 W 6 o a 6 Z E u u u r 5 2 U e b Y L H W v X 2 d 5 s O q m j u 7 g Y h y s 7 + + t N k 3 f 4 Y S D 6 p n t / f t L e p 4 m Z T 9 2 t + Z + d U m o y t s 1 s P F R w o 7 3 9 9 T g t Q 5 / 3 L x P S E w J r h N 1 n M p z h m T J 8 X 9 M D q u D 6 m w z W X 7 k G f f k g j F + X V z W Y j t N 5 Y V 1 y z d 4 L X c X D t C 5 X K V A l z E 5 C Q g b W C f L O I D k I F Q 1 O e T H c Q D + y E q H M o N J i K r F r O T W A 6 3 e W u K v 2 f J Y k Y y e X E u t / W R U K t / K a 2 g N l H O l u 6 C P x J l m + i o v p H 7 S n w K c V E I T Y J B F U y i 8 z 8 I g f i F A b D K T J m + l X m p M m Y g v b 4 U 6 q u Z C P m i W P 9 R f N l I H U a L u A 8 5 x c 4 P X c 5 2 f S b i n a J 1 6 e Z o R U A k S Y e 0 e S R G l v L V T F E T + s P H t v 9 V O J K h 4 P B b + N 5 t B J 1 b k Q z y u D H T A c Z U j 8 t P J e T M N + c O J K O Q L 7 1 y e g f Q 0 H 0 X / M F K o L / G 9 f z V U X j g u 7 g 9 X Y n Q r a 9 v N O a Y T B / 2 D X j s W C + B i Y 7 X T h + z B P i 5 g 8 Q f E f U s p s I S p n G G L O M 5 + 0 a 9 N z t P 7 K Y g T a E o G q C I l O w N 6 C 1 h G T Y Z + K L L i R d q R 9 E F L t i 7 F S p V R j T h 7 j C U K Y 4 K 9 s z L 1 t z 8 U Y y b / + P p z N Y V x b Y s / E B c K C L d p T 3 b B h G l 0 T t Q s Q M F B E W f v v 5 l Z J 2 K 7 2 R l Z O z Y u h H W n H P M 0 U B p h w d l r / 6 J J 8 e E b F Q o a m Y 3 f i T O 2 Q H 4 E N Y e o I o U f x I / 8 Z b N k 7 r M B D y 0 X o s o T V o c 1 t j F p f q l j f 5 n + t 9 r k l y s q G k A M H g C O M G D g p 5 u t Y B B R b s T g k L 1 7 q 9 N S 2 g N t H 5 0 K v R A f E y A I s I E Z O h N f s v M W j v d s E i W Z 4 C L o q U T Y a C k b d A V O D k a h 5 + z F + 5 H D g g Y a 7 g 7 N q + i M V s b x I A h 2 0 Y a s k d x B c 8 P e S u 3 E O I N / i n S n x 5 S g O e K 2 J C S 5 j A R m m Y L 1 U a B M j 7 v s A 2 N T l R x m k u a D / Q o b F y B I a 9 K f p r B D G A 9 z l 2 B 5 7 6 Q I w h c E o k 2 W V n s H d G A / h a Q 7 B E P x e N 5 + n n A + X h z x C B 1 o i m m s U + 3 T 9 F p j s f r F Q i j i s X w d 1 M p W z n f 9 i v u g S 5 c t c o a r 1 8 H v h M 2 Z F 9 B 9 L Q a 8 h H m G J j I m 1 G D d x I 2 H P n L n s G Y w M E N 7 J f 5 5 + e L t h F I F V t X x C h A e s W P U A q w h 9 E r 3 w P + G n 1 q G q w b 0 W b N Z p f 1 i A g r + A Y 8 l a D V N 7 I J x O + F W K 0 8 z v 5 G I l B B u P a m U X P 9 C O u y D 4 M U K p R N 0 N 6 a b k h y + x 6 V O q 1 C 0 c S d W B l u B 7 L c n v H O n Y 6 P O c 6 H A C H L z 5 J 9 0 K 3 / D I s l 5 z l 6 H j U i G t e q s 1 h 3 W n i 2 t L S D 0 v m K 7 E T 5 Z C y d H E m 6 q w 3 s T h j H P O m b 7 d w P 3 j W z M p T v 7 4 e 8 S c v H 0 3 A 3 G 5 h J m 9 5 3 2 4 6 O F 9 m Z 2 3 t Z X 9 s R y t W P X H / T c F 9 3 3 P i i 0 O S 0 k L V 8 4 c N Z r Y m U f m J n c M B c p 8 w n S m x F 5 O f + 9 k g 2 V O f x W V r O z P I 1 D z r R + H a g f 2 K r k h 7 3 0 t T R w 3 Y a J H x 7 3 8 m I b v S o A 9 Z f q a n G 0 n 0 b c x m 6 f N b q P g l I S 7 / z z m E a m A d f C s 4 f 3 N E 8 d s x x 8 + l M S J m r 7 t E C + U j x P s B O k b T h f S a r M e s B Q k d L e B h f N 6 5 q m G / U c Y 3 5 C 1 i d 0 N D v t c 6 3 9 k q m 2 3 s C E 5 a w 6 i S l / I Y 3 5 b p h T H 5 V 9 h f 5 C H p B s J p u Y U j L w Q M P C v U V f 8 G f 9 s b D e O r 4 r Q a k H P 2 N g n F J 5 E Z 1 H y n s T C + J Z K A p U g m F C T u X 7 s U d 7 7 a E 8 Q J v f q 0 H 9 h + s H E C 1 N B C 7 L 8 Y i D 2 L K c g X T y E T 3 5 H 6 y u K Q p t o x s c p G A 3 4 U d H C y B Z f B X 0 F k D j r W P y d d 2 n o / M k N M r v S b U Q L v B t u 2 + V 9 p B d X / f t 1 K I W c v K n S m d i U u 2 N 2 6 y 1 o S a W E N L G M a f 4 I B D x k v x h s l 2 a x M S V H L Y x J Z l 6 r 0 w c j Z q c Z c m i 9 t B Z t Q s R u V 8 J H e / u P Y W c 6 P l 4 I F 4 I C z 6 v f + q 4 Z 6 a / 9 c N 0 2 + s N f E q M M q P b Q 2 e i 9 u a L H B F g + J k + L W 2 i X L C A 6 J k h 9 Z z T g o b 2 R a J v k U n c / I 7 8 m f R 3 t 9 J 3 b q 4 g 0 P V H k H 9 b 2 O C R W h y s 9 + Z h 9 d k Z s 6 r + L g E 0 4 w y v a p P 1 / M Z A G a j F / i j S v S 7 h 3 J W 6 p 1 m E c 7 s R 3 p / 0 5 v M 5 t 1 n 2 z R x F S F / j K Z C J f u v Z U d S f b D D A 1 w j w p S M A l 5 5 E n d Z l f c 7 + J u + o D 8 l z d j / + 4 b y / Y H v q n y Z c R 6 v S 3 8 X J l l 2 W d C y Q R W 8 N P v g l b l d 3 F S y t U s l E k w p Q 7 5 q Z w C 8 T t I N S k X f s 0 + e J a s G S s V 9 U U V 7 7 C n 9 V Z 2 S P 7 3 8 z B e 4 K v n g g r N D C V H j 4 B 4 I E s L W f 4 8 X 4 + 4 0 M 7 R q Q 2 B U l T v p c k K s l q G 5 E O h m p H K E 4 y a q T E H 0 2 A k t + y 4 y I c 1 K X I F 2 e 2 4 1 Y Z b 4 w O O L / e a j W 1 8 L z d d r 9 + z 4 n d K a t t 7 T l B y Q Q T l r d 7 D e 2 G D b E K 3 d M V w v n v W X N n m F z m X a J W d k c G b N u g A V t H i Y p W f U j T f x m K g 1 s m 6 G 6 w Y E U D V e 3 D 3 f c r x v H y Y g 4 W n h M f t 9 S U i g C 6 i 6 Y y 5 j f R X P F X I k 6 a g c Q r u E 1 3 9 / k r L J 7 R q T O f g N f b e j n p 8 w K X k C l G 5 1 N Q p V f n z t u I y H N J 4 Y 8 B O z j h x k X + e N s 2 1 s 5 w o 3 H 4 i g V m J E I e t s E 0 9 u 6 e Q L N s R S c h P j D F d u n t v k i R w K 3 V a 5 E K G g 6 q l j 5 1 L q z c / n W A G v H l 5 u y l P p t r s l j g P q w f 3 b r s m n h 9 o r E l K S S u J O p B Y c i l b + T D r B 9 z 7 l 5 p L 4 9 o m E e + 2 j V O 8 d W I 2 k V Z E U S t i W X G n H p 4 8 C 4 p d Q y j W B 8 / o t l w 9 J l b e J k o d L 1 A 4 o b E 4 X S S v R K 9 Z P Y N G y 4 x A k W 0 j + m D X K o V Y T a u x x f h z o 7 + K 5 4 k y R 9 E m R N I v l T D q 9 + n V 2 I a / v j q p J v Y m 3 Y V b l p w j 6 0 h N P w e E C v 4 c d p q 7 N S 4 1 0 r f M X d M o T 9 A j N P P v S 8 v W c B Y H 3 c G X n t v N 3 4 2 Z n h f n s I x / O 8 r Q r s 0 E t v u T T w 6 l T o 3 r V H R Q d 1 U s P N 6 l z H 3 W 6 u q Z k W q U S q + d v i o c A j Z r t 1 l S m 5 e q 8 0 w / H m T T 6 O q f y r u Z d v 2 N c H 9 d L t 2 n v j r R m l U s W x 0 c F M / g b C 5 / V 1 g z n 8 I I 2 I / f 9 3 U P v f q 4 z u y v W a p R K 4 A s G j 3 D 6 + a h n D Z s r K j r M r T p q 3 5 D s / r a X g o / m + 2 Z E G h s b O f q H H K 5 O 1 A M Y E d 1 K T o y 9 s l G 3 n e k Q a p q C x a p l D 0 0 + 1 p 1 I R X e f A m i s h 4 E n g o T g f b H 8 p 3 U I b t t z Q X g S B u R r P F M P u l z l Z N n v / i k 5 + O 5 2 t d e h y v 2 s 7 p d j V a B v k W s y k 9 h v 0 r K U x 0 P l b s l 6 s c u y F c x G P s m d 2 e r f n v a 2 + N H g X R h 8 t B y Y p q 3 l H A p D z z L m w o S M b 2 4 O K O 5 4 Q W 4 Y O R B N V t 2 2 1 B 0 I s 5 k I 0 C j m B y 3 e e s / V D 5 X I H V / r r G w l A l Y O j v e U I o R e 5 A 2 0 j s L b x V Q L c 2 9 i Y V Z A X K O d F q K H n q N C B Z s D 8 o n o A v x P A c y g Z x j L o b B f E T Y l 0 8 s W t H W i c m 2 4 A L Y b Y Z + K F y + 2 x I 9 s h d 8 g X a p O P 3 s T y F b r 5 d l 0 s e 2 H b N v r j Z B 1 v A 4 z L i z c D R p e f d f p 0 l H S o V z x U m H d D j D o s g 8 7 N F z 5 / q X N W b I 8 e z I G Z g J H p D U V f c T P s a 4 L y g h P c f U q I i e l u V 0 t / r X u Z E t V r j J e 5 q i t a U C D O 5 a b W V x V w p x n s v x 3 N / x y B l I C S 6 F 5 C t H 4 Q H S 2 2 D G r R b L C D J + P h o 6 O R A F y s s T d Y S B l E B + R z t T C N R K h U w i Q e c 8 g s f 5 f X 3 w e d K N D j B F p a G s U G Z B G 8 R D i J l n L M C 7 9 W K z x Z 7 v V 6 4 W D H v R d 9 s L E U P E D s m C c j k 3 t W G F S J 4 u P G p a h i j n c 5 I H 5 S 4 4 H Z V v 8 F P k / Q p y Q c q z w k E H d Q d r D P 4 4 e E b o e 6 F q o c A G A Y A O + G D 6 g 0 H 6 f R H 8 q w M b x l V X m j H 5 U Z J 8 + 0 P j + T 4 K 8 Q 2 7 Q p j H l q 9 A 0 I q f r J X W e Z P z w K r 5 y Q x n P H R Q s c 2 b G 0 L a B H J E h C c 7 D n W X 6 m d t 6 O Y 6 F D o P 1 s 4 g d w O 0 D e y A f e f T y k f O D g j j H 0 y 3 3 A q K P Q N o e H 9 B u h T S b R 1 X 4 / 6 l J h G u L e H J L L L I b A f 4 j H u L e 3 Z c + y r X J s j u U r 0 X w r X b z o h v Y Y x I Q 2 8 p 6 h 2 f + 3 f q Q 5 0 y 6 T Z n H y y / g S e e v S o 7 q / C 3 7 3 6 U c 5 T r 8 / 9 a m t T D K U b f x D u P a K 6 3 V 9 n F k l Y O j g Z + X 0 d l / j 4 t 3 c U l L 8 w 6 V f h v 3 3 u p s N L q q n T y 4 + w e V x O 1 h V c z c q L a 9 z W z S t Y + X K 7 r R Z m u W A 5 e T S E R G t k a f r 7 F Q f K M U v m Z O 8 Q x U P 5 D h t m O 6 q c 3 v S o k 1 p u 1 M S C b V C G 7 o v s J X v y v 3 9 9 a e l a E z Z S 1 R t 4 b Z y 2 n k i Q 9 L 6 e 1 / 2 3 v o + 7 N k o W y l y D 5 W X d t m 9 J U n B r L P z K h n c z U z X 6 Z u P H 0 a 0 A m n H O Y k U Y s E c 6 i 9 b p w a C h R G W / F 2 R G g e X x M o a k y p / T + n G o 1 C r P u j a e c m 9 q t 7 W f 0 a 7 m u w B 5 F 7 R q G t J q C W B 6 n t 2 p Y 1 e D 1 R + r 7 K c W I d P + n 6 p k y x O 6 8 m + e S Z f t Z y 0 r U u N A n H + x v v t C x 9 T R E q a 1 2 0 D P 7 Z l E c 9 5 z u E B w N S O 2 1 n m 4 3 Z x 4 + / r 2 5 C r 7 1 u m t g R a 7 5 l V 2 o A m / A y N K 5 L 8 J v + J J P T 1 k E X k h H y M D v O S y n z 1 7 B + T C M p o T O s 0 k h m t 5 6 H Y k O 2 O x 4 X a v k U S 5 m v M / L y V X v b 6 l 6 j y s q d M 6 f n w q 6 w D n n 3 t + 3 Q V L N P C 1 0 Y Q Z 4 H c / 4 4 k t F Z V A M 4 h I b Y E 5 r 9 9 z i f Z k B q p Z U p s w r S F f q b X W u w B P + a Y J v n I 1 G d P D Y o d 3 Q J l Q 4 Z o o T z Q V 6 K 9 o 8 y 3 c n W + 0 q S V L i J i F R 6 v J 4 2 Q e b k D r n B p 0 W 0 G D m 2 a w I S L H 1 F + j i d 7 T W c y B V G G s p n V b a 6 M O P d 9 v j R J Q w t D V j j k K t L L j 1 Z 7 e E n 3 Z 2 f w M w N M U 8 U V W M p u V 2 i o + w D w W G X q j x P l P m Y t F 2 s a E 5 S O m P x / r 1 O j A 4 6 2 z c B n P r L L / H F e c q f 5 7 o D Q n V k Z M p 8 f / V c D 7 U 5 U 8 9 D O i m j x d 7 b + Z M I V 3 5 E k S W x G g S k S Y 2 2 f N w U k K 1 3 b 0 N / X r a V j Y 9 n L f T M X Y b f f a u / d b 2 H 0 f L v n 8 6 i u W m 3 1 8 4 c 7 b 7 R c S u r v l y c D x G 7 w e h P S F d K d O T Y I D S T c v H o y I r 0 W a K e B h m N 6 D m H f x 8 H F f R K T 0 v Z 8 l 4 D g 8 W 1 v r y V c w e T m E E Y Z N n E f a j 2 5 / n 6 P K v d M v 3 D f v L y 9 1 2 G t 8 r k g 5 9 7 s 0 7 8 2 b s N U u N V p L n l e I z G V A f N K l 0 9 S j 2 k 3 s 4 I S 6 O g b a s T n 1 g 7 a t p u i u q 7 w 5 1 Q Y 7 U 9 T s W D 3 D b T 4 X P b C q Z w T J M m f y C a V k Q e w t 6 S y h r e Y a i E j t N K b O J / R 9 e 3 4 K P G 3 c f r f j U 4 L a T w y w h 6 P C N a T p x J J 3 0 V 1 l n y m t l 3 0 3 l e Q g + 2 2 e h j 3 2 N p x o 9 4 c i 4 E M Q U 5 O G Z U s p V L I V z O W x g I b s J 0 W 2 M N Q r a 4 e V q 4 0 / 1 9 I W k t 3 z p 9 m W s C + / N K h d v N c V 6 3 z o 1 I R t s + n v E u P v Q r z I v f A 2 t P r 9 c l 1 E T 6 u O q + 9 Y F U y 9 J 4 i B l U d G T d / v 3 Y l Z G z B 8 Z F J k m / l V N x C g w 3 T p L O F v d t V 1 p r d v P 3 v C s h 7 t E Y V b 7 U g + R y Q 0 Y N 8 k 1 n / 5 n y H v + + s 8 4 X 3 / M Y C T Z l J v v T i 7 / 3 4 r v 4 A n n W Z k u T A 7 l c 4 d X 3 P Y A T V E b G + K t 4 g m f 3 H d w P E 6 9 I 7 M d 2 8 X W m p A s 0 c 7 i i H E j S z D 1 0 V r m + s 3 Z F x x 5 v P 2 4 3 O a j e P p N B o Y v j 1 R 9 G 2 n F K W a i M A l E / V J Z r j r Y H h 6 6 L 7 M + P k q S h 9 K i Q 5 5 R J 6 f n W 1 x 3 j d P 0 8 7 A w n c A / R a Q S w P j 1 w 9 5 o z s u Y G r B k U H t u S f m E x K N X g C e 4 S e m n d I x X s o z N A z b + t Q S R l y T k p u O 1 u T V + O s O a d B u i M 8 D r h i u 4 a t R p / T s V Z c z E Z t Y M u T A k f A 9 A q L B N w g V B W j e j j + 4 o I m P C + 9 s m 3 h l Z d 5 g f e 0 3 N 2 j w 0 W g R M f u t D l F W v H P / k T V V A d 1 P 0 d D 1 O 7 i S 8 T a + y W 5 6 3 h 5 9 u u 9 f d o 3 n m k T B C q M i 9 E E f 3 n 4 Z D g p D X e / H U W b Q R / K i a k S b f z 9 s h E D c 4 y M b N j 9 3 N p N 4 e m 2 A W F L f b S m K H T 0 n w c j i U S G n A 4 i T e 3 j w h 1 b U E + x A g a X T I k W r a J 8 a q M k X g U U m B j 9 o f + B Z / b 4 L w 3 N 1 5 r 0 J 4 8 y C 5 A p A k s 2 Q Y R H 1 0 n Y V v E Q y Q 6 v D x 9 C c o o X G d n y v E W X L u H n j y M Q K H s u e s h T K a c g y U J l S / n a 0 8 Y 7 i k i C U G o l H 9 y B d G x 4 J X 8 k 1 O k x Z o 9 3 Z w + C 5 x V Z A Z Y N k 0 P P Y 8 L O K p n d X 2 3 i p U g P w o K 2 O E b J p j Z C i Q T r x j x H 4 B N N a y 2 P P i A H s Z u 3 l q Y M N K 9 z / a K g r J V n R m d R 7 n 8 9 K S d i U 1 m b y h G h k l w R v k j 3 1 9 D 4 t 6 Z + y O 6 0 b Y g 2 J k d z O 8 A 5 3 G h g B / J g 9 d z d l 6 1 7 u k p r b M M O / J M P z e 0 r x V w I t b 8 Q J j w + F q Y V v + 9 c r c O x F Q B S 7 m G b I M O e E b 5 A S F R o v 2 X n p l p B E 9 f x M V D b 2 l X A x r p v Y m N r e j L r k O 0 x 7 g A f T v j O a z F s 6 R G D l t B f I 8 n G h P 9 M h 5 j E r h o X c A 0 r 3 i w i Z c U 2 p p E w u 2 i N s c 9 U H L O a v A / c w Y t D i n o n 9 C U 0 + 1 v X j F 9 8 E K 0 7 q W H E w 3 9 p 3 A A F u Y t e j s Q Z o F e 7 G m n g R v w r Q 8 b s N N E G M z e 8 G y k q a W b g 5 l 4 x X N G c P j u S 3 3 c + 2 l q 4 2 9 N 9 8 u 3 U o Q J N H b M p f A g F m k m S I 3 7 0 6 k u Y q l u o c 2 m R 5 g 6 w p 4 1 Z 8 h + u e 7 C L p G R W s C y f W E m L f r v R C z p B e j 7 U u r Z O i U p g / c o Q P d z I F y s Q V 7 F L A e R Q p 5 a a M n v r 3 W 7 C 5 I p N u D 4 M P 8 U u q 5 Y s D N y Q 6 v 9 9 g R z A J n U k u 6 S F e J U 6 I Z 9 o U f m 9 u K F Q v y + U 5 g i q Q r k K b p 5 G t q T 6 F W b F a P d R j 2 J 0 F s h + p p D o T 2 x M / w D U z 8 H N P d P P 2 R 7 D k G E x 2 n N 2 6 2 s R w + J N z e 5 7 I + X x S 3 v Y V 3 + E R b j N N L P N V i 4 6 N i 5 z R K i 4 k Q E R W z O D j A U 2 M V C V / 4 H F z 9 e H 9 Y j 2 K P 8 L A s f o w a e x m y 3 L o O K p G + r 6 G j l + B V D h u 4 R U N v n g M G z Z z K B W I 2 h 5 S s 3 r v Q z 7 U U 4 u M 4 5 b 0 f f r B m H H c / 6 Y z B p h o O n w 9 V v s 0 7 P 8 C v 4 z O p y C k A p p Y U 9 s y f 3 S T q M p i S 4 e / A F P g 1 P 0 B W 6 + h s x 9 3 j R B I T a 7 Q Z P 2 X 3 C f a l z Y Z N U r d f S F S L + F 7 B 5 8 r 0 O C S b K C p 6 N 2 e e 7 Z b W U p C H 3 4 H 1 J 6 u b Q G M u T Z t B a y P t h Y Z 2 U b 7 p d 1 i p E x R K 6 3 d j 4 R p X n 6 N a 6 i 9 d H 1 B T e F s b 1 E 7 / C w 9 y 1 v i F + J G M u Y Y T R W 4 B x C h b O h 6 8 c O 8 F r 0 L r 4 D 4 P e N m 9 t Y S p 0 F P 2 L V 1 d 9 X H 2 P B A L A L u r F + l t L m 8 k n R 8 u A 5 b G D D M H S + w k Y a r 9 X K P K n o 0 W 4 H S f 6 q w 2 F 3 Z i P d 4 d P Y Y 6 t d g 3 3 A B B n m 0 p n w 3 9 3 p t d q t 8 K f m T q K J K F 1 G H u l v v 4 i H M b 3 g o 1 m C 4 Y M H b d 0 O a y l 3 q G x k y Q i Q 1 V X d 3 a R v C V 5 J 5 v G H z f H N r h z L D N X s s d 7 z 6 M Z C a R a + 9 A F y q + K 0 e t 0 3 x s B g V c H 0 P z x m v 4 N g v O c Y I s y X n d c P A F b 4 3 C X D J X V l 0 S t L J r u G M o W 9 T j 7 u Y 7 4 n u W v n J a V F C A / l 2 v T v t 3 2 V Y r s y N 9 x s X Y Q 9 0 B T q b 3 F 6 9 j q 7 F p n f Y 9 Y o y 5 C Y + h S p f 7 q z g y Y + 7 o 6 j C F e 2 4 f D 5 K 5 H 0 e W y X 3 W 7 4 b A u v f b O X B 1 H c l U m a / + 6 9 s W K H Y V u + d j u 4 8 P F d 4 l P m g 9 V J K I q g P S z 6 e w j 4 y z 2 p D X J I r I q b T 8 Y 5 Z D p V M j W 1 K r j v 8 I x 1 U 5 K L 9 g d k 1 D 9 R N j y H j q z s P X K o + f p 2 Z T c k v J 3 h S e 8 / n F U x N z G s X S v E C C 1 h r 9 D l l g S T S e a y C i 5 m v 1 1 M n 8 e E z g 3 3 8 4 + + 9 A c Z M W p f Y A x G W b K L U k / 7 0 C n v s N + / p p y d 0 N 2 x M J 7 g m g 7 3 H R A R x 7 Q 9 2 1 y L m Z r S 0 U 8 v n m X S d H p F Q x 9 M 5 N g + + H B H H 7 V I V I W A h J o 7 C Y 0 j 1 8 g V M I U y 6 + m t Q m o k 9 q 2 d f P 9 6 v U K J P q X a Z 3 g H K w Q X P E N n y P U r K 0 6 e 8 8 F p / I E X P d p X a 5 v H V 1 r 5 t r j f W P X D H Y P m A F t J u O z 0 j 1 W k 0 U Z O o L m / X m 2 j V 0 H f 2 k 4 t E m 3 7 o I j o 1 2 9 H b z q I J s s d Y T P z H x 2 L 9 t l J 2 T Z z w Y / y U d K R j 7 F H o p E r z 8 7 8 k Z C f E / I v p Y H S g D W E 0 w p X e Z 4 x k w z 1 J 0 Q F T f p w W 3 X D N 1 i j 4 7 / j s t L b G h a g M O 4 C w O C 2 Q j 7 5 7 1 + S n K 8 n a G c l u 9 5 3 6 a 5 z X k v j l U d 5 6 1 G 1 z E J q A / v 2 V 3 S c m W f G P 1 i 8 M W M G i O g c L F B L Q 0 l B W 7 s Q d O T F S 1 t 5 0 m o y a O 8 b + Y w K l 8 3 P 8 f 9 z 9 q 0 W d f b + 2 r Z T n e o 2 2 f V Y L 3 f v F v v a 9 e 5 1 Y 9 Y 6 9 T j X Y x T E V b N R j s 7 2 g o s H r j g g x t B P L v 6 U U b a h b X C x s Y N 4 M f r 7 F n Y R Q 0 4 n y c R Z W T L v k i W z 0 h H q + f T 0 / Q d S R z p z t H z z 6 J w W 7 c 2 C 5 j A b D P D f c b R s X 0 n 3 x E U J 7 S c r x x d o 8 i 7 u f P R 5 l 5 u l v 2 a H Z K + 1 Z L x d P + G K v G d F M + 2 j y 6 v U A 6 J M S N j J 5 S W f 8 5 Q e t o 7 7 f I N 2 h 5 N q a D b k F E S X 4 j y Q 4 l V S 5 W 5 q n J s X l 9 / L w c u a 2 L z 0 H X 0 p L 4 l z a B 2 Z e F j + H F 1 f d Z P R d d d j U L o t q 1 k Z R i c / l U O y C n n z r Z z v o w x q w n + S I W 9 x s r t 8 C 5 e k 0 8 V 6 F H r T R Z K 8 k 6 6 j 7 r V l / J 5 r F z D k b c h I E 4 t K x U b L W m c u B Y m Y D c Z U y G r 4 n R i q N x j l t b d W K s m v H 3 V 1 m Q 7 O 4 6 T o 7 P X U I j t P 5 v 5 p V a e 8 X 5 W 3 B L K R T C E Q a r u I z T q E e d O 1 Z p W c p / m C E Q w t 7 7 p O l z s J v m O a o S H u L b M D 9 s b n A j C H o e r 7 f j g 4 6 p Z z O S t v m u D c X + + R A 8 b U Y X D i 7 T T H u 9 G P 3 i p V x m I 7 i T H N z h E z 0 r 4 3 n i b 9 n 4 g B f G 0 u H X a 9 m Q c X z K 5 5 R B K O U t n 7 a t m Z f Q B 8 7 u w e e Y 8 g g M P b x J 2 5 G a c a z L O q q s I e I m 9 P t 5 v / 9 n p 1 P S S t E m i l 8 T f B q X n n 6 B z B u B 0 z B H m G k c k m J 9 1 L t o X t I u J i P q g R 8 J X R G v H Q t / x v Y 4 V I F v h / c F B 3 R E y 3 n y 5 r E / C 7 1 B D a b K G h u Z 0 D y t 5 x P K M F 9 k G g k 0 g l D b 8 2 g t R b g m J E M e 2 H R I V i H t 4 S n 4 3 J y G T y F o B 3 2 N 8 G B b 7 3 J m J B W 0 d b S t H L Z 9 Y 6 p + H a X g Q 9 E H h N R 7 y r N u r n b A z A a Q c b 9 f H S h d 7 2 p f 9 h + B 5 T 6 p Y 9 l 5 z n G s e Z y R + / S g t H + j E C r 3 2 z M 5 b F 0 Y J Q h g C V 2 c B x r Z G k Y 4 i B X g M T f v e 3 r R Y R 8 q 9 9 S g e e h w z K l A m c p + 4 g r X Y s x n h 7 E l 3 7 j Z C q h O l 2 z 5 T C N 0 2 T B a 9 g q v I O T 5 c E W q M b Y U E m 0 E k D r T J o b B f 3 y 2 W N D W f n U R I I 6 9 r Q y 4 k S w I U H F n L F 8 h U Q e T N N 6 L b F J 8 E Q S E E r 7 l c M Q o 9 1 F L m W d 0 g 1 I v m b + Y m n v y 3 R z y T 5 q k F C d Q y D h Q K P D E 1 a A o C i M Z B n N 4 O 3 j N Z I S u B b g K / 7 u i i 8 U / s R / 7 e E x g v p A q E / r g H I s b 9 y P M J / 8 m v 5 a l J e F i 1 H h d w g v n w F o G Q a v U g T t A N J w b k 5 a M p o F 6 4 v y h r 8 I s U U n n R o g 6 E l v / H K 2 A g k C 4 Z d U 4 u T h Y 6 b B E j K y Q 2 C P L 9 Z 5 s Z i v G F E D D B j a D P 6 Q 0 1 w b w U X 0 c D X b P T h e 5 M f F g h 8 G S T m R L a g M f Y M x f q n g 0 a H C Y Z 3 x Z S F I G K E g K 8 s s D x U 1 p V k G C H z L 1 M l + F c P L E + 5 G 6 D y d q G F c 2 i W B E e 9 B t w Y J p k k p O F 3 O U B p S K P S r j G J M P t f / a H O l E o Q k R N F N v p B N 4 M S s g P z D u 5 o D M u 2 n S t E Q Q V E 8 N s g W v z v 2 r N k w O x g C / B S u k h + u 5 z j R z d U / k Y + Q k j r q T 4 M / G r A G M U q S / 1 z 3 I I g J t G S g x p X I t q a 1 6 C t S u 3 l 9 e y e h p 3 1 H 3 l 8 B w i I 3 j o Y 7 Z 5 c q 8 0 t 9 3 5 u 5 S e z K M X U F q Y 7 U m t j + n F C V 8 / 1 L M z c P w N l W x S L b B p r A C m H / q V + 3 0 c 3 W G n W / S u J 8 V j z 5 G 3 W X 7 6 n 1 G I 5 h C j B W D J z p Y l U 7 R P p L y 0 I V a u s + E k t P S m q D r 4 Z a h F X c A U I Z 8 c V 5 v T c 1 Z + k P q c U d N W h c U + J y u B G q 9 A 3 b N m n X 7 u C 7 u b X L J w w q O 9 f 3 X f 0 m Q / e U W h E 2 f z r 0 9 U s d m K O e Y A Z B L M U t Z Z R S Z q O f G X 9 t r O D v b y t b x O N 6 d v V z N m r e c n z 9 m C l h S l L S E L + S S a K B c 3 v Y Y G v M 7 8 9 a Z j C O z X C 4 s 8 T B d b O g L R J t 8 F G p Y 7 Y H D a Z q 0 T D 1 E / t 2 X 2 l s b n M y T Q T c O a 9 h m P 9 / o c j 2 7 w e / 4 5 D R / W W c P i V Y T a I a 7 m c O X c g / d b k u p M 6 G R P H W D s L n j D 5 P s B 6 E N K B s q P I x T Z o 1 s 8 O 1 a 7 C W 7 a q D 6 k c I Z G o T e X Z q j D T X / 6 M L + 7 x 5 b w F N 2 6 1 f V x t N v u 8 g b X 2 k c L w / L e h J A + Z / 3 q J d b 9 v F S N u X K T H h E R d F V V a 5 H c S W a v 4 g 0 P 4 B s X P K + 7 7 o s Y T 5 a w B 9 i T 1 4 b r + y Q O Z n d g f b w s n i X 0 v D D t l v 2 m d P G 3 H v b U m 7 Z o J b J r L O d Q K M P b f Z B s 4 / u + o x 7 u n 6 c c P L r + F X H G H m p V h Q 5 E L v S y U Q 1 r Y x W 3 S t m h u a 0 U v e R 8 M 7 s 2 M N l 9 c + y b q 6 e J d S Z U V v b c w a d K o L Y 6 / m M N E 1 P r r + 4 u E v 3 J T s Y B 4 s S k M T h O d w E p 7 M S u l x 2 V s Y Z Y 4 k I J N p d G g n j Y k l / E b 2 Y w j i 9 P / a 1 0 f d E Z L 2 U G v q C + I W z A Y o Z b T Y O + Z R A Y d v M V V 9 X / P v P r T o 1 u h I D x + j A u u X 5 z x 4 p w J Y J Z 8 I f L c 2 l e 6 x 1 b D R e 0 H k 3 S M j r x k v X c I Z D 8 b / d I i e o E l M G 5 k l q 6 3 7 s J y J x t w O 4 8 7 J / 5 5 r W L M 3 N 5 n Z D W U p p 4 W D M Y L Q p c l W J Y Z n F a 8 X N 0 + K A 2 S e 9 1 P j o b H X 5 G w M i h 4 r 4 i 4 a h Y 3 p 3 e 8 X y R z 8 a H P Z C O X K v A m T L E a / V d o K L i T Z 1 L L e 5 1 3 X 1 R + O M i c b b C z G p z M Y c F / I l D + 4 I k x C / j O s O j q V 9 O I e i O E Z m 3 b F + T b r P m G U k n 1 3 j N u z C S 1 z E 0 X 4 9 k n m x H j K c f W K b J J k X w L D a B s 6 d O D Z Y L 9 y 1 f 1 2 5 6 8 C 7 0 F c P Q B e Q p s T k 3 a s 1 v m c V r / s U L q D O 6 j 8 1 r O H z d s v N r S W C 4 C v E 6 v 3 / 9 1 u I 4 D 5 9 q o D j F V i w G T A 5 p C Z / o o 5 d 9 z L X w r 1 N z T s 3 Q h Q f + L w k L 8 e Y r e p Z 7 p B z k U M J p g 8 L + q B T h E 4 M f D i e j 5 p X 7 J n j g U 9 H m U L T l 8 c d N S n d V D l + u r 6 H F p E U Q K V 3 4 v Y h i 9 9 h g E p P p 3 6 W 7 b l + K s b J l 2 k 7 V p 7 2 i P C I 6 l v f P b P k n i H O Y Q W / 2 D x E k 8 S i n J V t g y v 8 / a + n P p / e f a / C j 5 H j n V H 6 U w X u Y s h Z c q L n G Q F X k 7 m 0 F W 4 / R w d 6 x c J T j d M a + r A J q o W 9 Z I k V u D Q 1 5 Z 3 9 u P Y L A D i L x v d b Q 0 J R x i s P u F x t l Y H I s 2 A T h + 9 p p Z M S t 8 x o v 1 b 2 8 6 N t i v 5 v a r Q v V 3 t Z 8 E a 8 V f f T I K Y U A x r / 0 u g Q N X 4 T 7 S C r t j k h Z h y l x a n 6 F j S B e a O w a U 9 D D n L y m V K g Y S O 0 0 r X b h X O 6 t B v t h 1 k c U t o 9 Y l Y s V L S R L o Z o G u B J 5 o x 0 w H 8 6 e N v P a E y 0 E 8 6 3 z 4 C s w j a a b A S 5 z F f S D 4 y 8 c r Z y Y N K A h G s P j L M x O L L r 5 + y A 2 + O A g B G 0 X a 2 L k W L 7 O J p R v o a z Q 8 X w W h d e o S H 5 l m S k 6 B o B G N L n k 5 h r + T 7 x L / + G w L P 4 n A 3 a D 8 f y L E o Q 3 z P s V J V H E l y X f D b x L p K B D c L B f B 2 j O 5 i O D 5 o U 1 t 3 K g X / R O A j j C D 5 l O r / v o 2 e z e z T N i I m R D F V R Q P P y Y d Q Q q J I C s r O z g s 3 d M 8 S Y U F 5 l r I H A k + r B i z a e B 9 g l 0 Z f m Q Z 6 R + g J / R T g J W f U T U q + e H M / 6 + E I e A j 2 J 4 T P M h s n U z Q V / k 1 s q f Q i Y i 8 l 4 2 5 M f Q S P 3 q O + 2 d g P F o i V C 9 C z + + O z / G u 1 3 5 W 9 p Y F t w L t t A g f T 2 R j F J q I o 7 G Z 4 N b 9 4 i A E 6 Y 1 I o 9 + 8 D d G U 8 Y T 9 L J H q O f q E x t i M i M E 6 s f L V v h M i 8 8 P W U q N W m 4 r L P s 6 h G O B I f E A / Q l x l 5 S i G + F x Q 9 D e F 8 K m z Q 8 U t C + E A N K q K N k F 4 x K s D 4 F + Z C G M w q e X 4 2 i V u V E V s J S C Z J e 0 x M 5 h X u 2 x A e j Q f b T M I E 2 q s D + q 4 8 7 9 A 7 m 6 3 a H P g s W s e x 3 M i 0 p z d 0 m c 2 0 X m P H V l 1 I j e k z A M 2 Q s 4 S u X p 0 N u T x 7 D R E z V T H 3 / 2 O D G D 2 U P B / 4 W k y t 7 s 6 a / r V I p O w e M 2 o 2 9 4 o P N z q 1 q O R s k H y 1 u k e P D o c E 8 X c P f p d i I U Z w 2 j A x J C 7 5 b W t 4 t R G v L a b X Q f m E m E 5 P 1 V h A 5 g A F 1 u E K X h w Y 5 y B o o v + T V 8 G G C z f R Q T E R C w j e E J u b u C j C B + 2 a u 1 X b j R l R Y S p d F H L 0 7 Q x q M n z f N H 3 o 6 W n c K W d 4 z d u t A a F + 0 6 O m c B I K 2 h G 1 4 0 S Z v F F 5 9 / N T L U l z M o 1 p s 9 1 5 L o h Y O 9 f S b L J + d v 6 9 i 0 F t X e m m 5 b r 4 X f y J E X Z a q W T Z p F E a E g r Y B j l L B X w F J I k J e h Y t i h M v Z i P i 0 b j l z u d v h V 7 t v l 0 8 j l m H 2 7 v D Z I 5 I J P a H Y q y 0 U S l q e w d k s v a 7 f D 7 B m e L S S y a D 8 p L K 7 V R i m 0 H z u D h o d L M z c j 4 z Y f K x u s X 7 f k J x a 6 s 5 Z Z Z n 1 x 8 E 6 u V 8 q e t n F l g 3 M X L K T z C i 8 1 8 Z m 4 y q v V p o w t 4 D q j m e W R a q t 7 I f i P Z p W 6 P 8 7 U V 1 B e v 9 M n 1 5 9 Q 1 O X A a U b B v c H j V 4 6 e i 4 N n 2 h x 8 Z Z A V 7 e F t y M m w l Q r I l C U h C 8 E G 9 W t a Z g 3 B v Y s b v o v r n c s p c s n a G r l d y O 4 T X K y d L u O q x j 6 g P F b D H T S c 8 P L Z l 9 p Y u 1 2 e s 8 Q D w f E u V e h O h G B Q 4 U D M 6 J k L 8 1 H j V y S 6 d 5 K L X 1 D 1 G D 2 x 4 W a d A h z c X v N H q N z I 0 n 6 + S c 5 U v E U 1 a f v 3 K C C F G F g d o w Z 7 E Y + 3 1 B + R Y i 1 6 f + g c D A 7 V i Z h N D s X o K 8 3 3 T / w U M v y w i 6 2 u n c a L H B L 5 z p 2 n m i g j v y + K e i I T m n F j 3 8 4 5 k L l j Y a k E s s 3 0 w W P L L o C z t N Z s 9 w S J A x s r U P K j d y F G A C y 9 j f P U D F E l / S V m Q M v H a 0 V Q F B o E s b m E V v j C A 4 h H v I J 2 e B 0 Q U 4 k 5 h c D + i S 5 + b o W W P F 3 R s X z k P 5 Q U F 9 4 h X R X 8 m q v Q 7 o r p S V i C Y d i F T 4 H i E b W X X b G n v x H K B 9 u d H S X x 3 E r R m 9 B e B H d x O F 1 f j N P w b Y i + 3 A k a N B S U w O Z s c h S L M x 1 H s i x X q t U K y l 5 C 8 V h x r j n k N b 1 D Z 3 0 3 W h R 4 S L H U E p Z P u k d G R F W 3 r r B x G F I 3 c J W 4 j G P 8 Z w a 9 N g G M I g Y T 3 6 b x G g / Q J z 0 q T + u R s U w W E Q A 9 U Z D R k G H i z n H 8 M z H T q 7 7 I / M 5 x Y y g C w g X c D f s b B n m x P C J 5 A m Z S g y 2 c A S H 8 N Z 4 x g 0 M 7 E p s 7 H H a h x T M g Y o q x J p l x a m F w J X z C i B X 1 N p K K C G P 3 3 U A a u j E E / b 5 + 3 R N f L l 6 z E G Z m T J r C S u G v z 9 X m H v r 1 K v w 4 l c P m a a L / E z p G t 0 u L v Y u 5 9 m h k 0 N C I 9 w l x H 1 + O N 7 M k r Y u 4 i w r I M i k p 6 D 8 h r k A o p t Z / Q 6 2 Q X 8 J H 2 h y j 2 e g 3 t C K r R J j K v S T A B y r 6 f N c r P R Z i 3 G c / 5 1 y x D D m K C o X a U 5 C P v q 5 o Z s Q 9 w d 0 3 q w A C 8 E h Z 0 i p Q + w B 8 e z g L j y m I h c g A 3 + e i w D F s M 5 c z A / 4 N 1 i K F u y E j A E a / G / k s Q E l 4 m q M Y e g 9 m l 3 P A 5 m 8 1 F E g R F h 5 M + 7 J 3 5 t D E 5 a K g q x N u c e J H d k O S v 5 k Z 9 7 5 8 c 1 i B 7 O 8 w x 4 2 g f o q k X S z e L b 0 9 M / A F 3 q g g P c Z g z o Y H G b b Y J s n S U 7 u f r p A p N + X h p V y H r R 2 r J z A v j H M U 6 T Y H X 5 Y D f z u F d N i h r 5 q f B a 3 6 + J g 9 o y M O 4 V Q / U y N 1 W A 6 o J 8 H p I 5 O p I g U l 1 9 I n b J v Z o F D 8 W 3 X l X d L q C N Z f 7 y 9 j x 6 k W M R 0 T s / A F h w w h 1 H n 0 s o A / v / C f X n Y Q i L u J W 4 o + q s R k d / Y v + k I 8 1 o R O z D K + K L F p 5 j v c Q A d v j z u p P J G F 1 W F A 4 f t u S O s o N 4 u / b o c l Z l F h E T + G X E R c 3 w 0 P R 2 R 9 m n O I K + E R s V U u A + R 2 w R / y U q J c b Y C Y r k p E l b + + n R U R D S f v / l p p g R K 6 2 n 2 W n + F y 3 e 5 8 h 6 G P 1 q 9 / 4 H H F o 5 s r i 1 I K x d U T 5 4 0 s 3 p N v 9 D B m c 2 v m t k Y y s 2 A 5 e i 7 c q z J H n O / v P P N a N Y s a D 9 + H a x 2 P A Q b v 8 i N C o 7 e 4 q O G R a z 6 q / K 4 s s d g 3 z m x 4 6 o 6 d G e n 7 Q s l I P P V u 2 N c E a 9 / I Q R m A K K A u e 1 n 8 L Y W X P l r x 1 H 4 N T 0 L X F T 1 b m + 7 X P v J o E L 0 C J e d u V V f I r 7 I 1 I T d n D C 1 7 M h x R B s L i c v 8 E T V D I H t O 4 M v d T T x q s t K S Z C F 0 s 3 V v + h b b n v 1 K C y Y 3 d R + r c k r A h V o t b E O Q q 6 6 K 0 r X V Z x S U q 1 W 5 k N X H S M l 6 Y t Y k D 1 o Q o B Q X u Y 7 G v d n W 4 0 P 8 w v + P U m F d F K o J o I a c y y g x E L y S c I 8 U j B X 4 n z u 2 4 W F 8 e a G i Y N b C T H L s e 5 P g T 8 F E b t 2 0 Z v 1 0 M 1 D f Z T U h w P 8 J h B f w N 5 i q 9 Y W t L Y 0 + Z E b + 5 4 3 f D q v Z f s i y J M s q p z 3 / H o h N t + 0 D e X F S e M b a b d L j B 8 y j m D o T W + w p o U / B P / w W q Z b T 2 s J J I S e o a R c 0 5 q 1 G v W D m r J f k 0 m K l D i q R b c b B X s v z r M m 5 b I 2 n n A G / M 1 w j Q D e a 6 I 7 D b E a y o j T Q J X z 6 Q t Z z M o J w D G W d I X U Q b r 3 q I M m M / 9 0 1 m L h Z y K 1 T v r R 7 g o I B Y o 1 9 p o K s r V 1 8 M + v p b z l h B A x C X S O e v Q h A 6 8 X z Y S h z N + g E u w 7 + 0 G N g V a / q y H j F A Q 9 b k X H I 4 n o M + T q y c 8 T 8 L G W G T M w O N 8 r 5 7 5 F j V Y 4 6 P 5 B 4 u I 1 C x O J a Y S n 7 u o b w R e 5 A f h a Y o x E n r t 2 o / 4 D w 5 h 1 Y g O m u b 5 w F k Z r C t l t 2 c K n 6 I s u a P A 5 t v c U c X T c M v U v 5 + G v b e 7 3 z l 7 h M E U / z d s b V g 9 l j N f x G / Y k g w m J A Q n N P W E 4 g o 2 J y c b K I h B / D 7 9 Y k U x t 0 G / S W / o Z 0 n Z x G j S 4 w w + 3 / / h N o C s T Q w t a x + O 2 7 x D X p L K R 1 w T v x G B y E 3 Y 6 1 v 4 6 o u x G Z 0 y F i d g g u O J / m q 6 O Y J n C s X n 3 A B Y c b U T T i m O s E 8 3 B I b o v 0 4 k 6 Z j R p j Z 4 d d P i H a C a l I w A H F Y E S U t + K / o v L g 5 u I P F i r w s e l 5 L Q 9 y 1 b 3 d v e I P T p s v C 7 Y c V v i i g g k h t t N 9 k L d 0 Z q q t V f / + z r x J 1 n a k p Z + X P O x M G A P 1 e Y m 9 Q 1 i n 4 t f B S R / R S H J / C w l W K q r n o d b i 9 B o J d n T L 2 g C + M x b i 2 l u d T f C F 4 e Y p d g U X R b 2 q q R n M P H A w W r F v I a 7 / t d b F i / U A 9 V F C A 6 / M 5 u g L 5 i 2 8 B h i 8 Q o w 5 J n f R M q x M M C 3 + p O / f F J 9 U 1 d y v w Z U H b T f J J 3 v 1 Y J R e g 2 z I P z L B z x g C C I W A 6 d o K g n C A e Z O P V 0 j 7 l u P G P / D n J F C 7 K X 3 m 4 9 9 l 1 R z s b i c L i s I 4 a K V i W S a r X q T 9 3 K C L 6 a u 1 i V j 9 l f J / X h f 3 g u O 6 N N k w 5 9 g b 2 x C / U / c x T f B p Q G / 3 o x P m P 7 m t Q 8 d p j E U l E W + n v / v i n 1 x t j T X C M i G P H F r b c T E R N E e T 4 3 p / J U I V J / L h Z W b M V + b B d n t O x P x H 7 D Y R N c Y o R 0 R l G f D G 5 j u 7 B a X i a F 8 3 R 2 i M 4 E v j M u N N 8 7 q 1 d 2 S a i X p 6 f 9 5 / E C X v S t M T K + X p n W 5 v G k b x q H 9 J J a M + a 7 / H W 3 D + a J i n B Y L O R e J 2 g E W b O 6 4 d R R Y p + 3 Q 2 H r w 3 3 b / H X G h z g E O i 4 l D y d b C r p f / L B 2 b 0 v S + c 7 Y m e V t G t 5 k d b 5 G F v Q d 2 s X W y o 6 J X h Y 8 n P n W + y z M 4 7 c r B O / A L / b k M v t P 9 T O L 8 3 3 X x P j s 7 s G r W 1 n e 6 7 a F h Y x r W h x 1 y F Q o l v m r v S t q m N c c s a / Y j F Z R E W K b j w t a h x w x a I U b a m 8 8 5 0 T + 8 N m M r R R o 0 p R g m 8 B 4 v t s u w 7 l z L 9 q H e v 9 a z x A U c d H D L C f M l Z H M J u H d W 4 c l o s 6 w u 1 N e I e J 5 p S E 6 n b f Z h k i G C F d W D m i t O O O k N 1 6 V x o N h f 1 C 4 c T h 3 P M u j T x G 3 8 h J o 7 8 H o t Z f C G B o t v h v Z d q N 5 d M 2 3 B 9 O I + g u b B a s + d 8 / i n l w / u u L t u I n h 5 2 P W O U L F r e g Z M 3 n j w X e s X z A E N f b Y f 0 f V Q Z f 8 6 c 4 x g D 0 d 0 L o u 7 p 1 t Z O j 2 L S K 1 x A 7 1 y X a g 0 V 9 x K 5 X 6 B X F 8 7 h s z d i s w W b K 8 g k k K 2 X 4 C q 1 l W f S N t 7 T 1 V Z S Y H B 1 K z A V 4 l W F u v Q b t i 5 T / 9 g W c 3 9 6 b O x F z q P a M W k W I Z A f H 4 B b + f M 2 T p o 0 O f Z O 0 r I I 1 W 0 K M 7 L z W 2 + y u c C 2 h p e N 3 P z O N m B T 3 F s t h Y Z 3 C I N Z 6 e r 2 p q b J P A R w D l f G F S j R u o 0 z + S W g H P P b s 0 d 5 t u o U B r a n E + e a U M G M O F T I H B 7 i m w N 0 k w a w v w I N G g H o Y K E I l R P w q m Y P 2 H O C O e L n f G u f n f k e v q 6 G c f S n Y o 3 A u 0 b X 6 k U i c k / 8 Y c u V I m A T 2 p n q 7 B e u K F Q D A j w e g s j O 5 F F + / 1 6 f Y A I I g X v g P E I N X t 4 G 0 t x N Q 3 r p c C Y + O 3 l A g X h V n 2 k w E n d k L n M 8 w f n P Y 1 S B 9 A N h i I c a w L t x M 6 P + h b H U A X e g c h Q a V S Z M 1 z u 9 L u I 6 l 8 O O F X j U Q W A u l i C P X e z B a U W W S N e 2 J C 8 z Q E S K I S v h 0 y I t e b r K a A V t 6 D F l E i f 1 V 3 v s 3 o f 7 6 + H + 3 k c + R j t 7 6 k S / 6 4 q L 9 p A f F a q n E N P M A S C J B D 4 c Y 4 V I n U J D h i 7 x y c c N H O P H U J z E 6 X C 5 A 6 c J z T p Q u C q h 3 E f l e b J K w i o H 7 V x 5 + x z m q 9 e C f U R 7 F P / F s o S D Q M q T V W 7 Q F H t c R S N O B 7 f d I 7 N H A J w W t I q V J E 9 K g 8 O C q e Z x t 5 t K t p X U q z S 6 a w / w q 7 e 7 l 7 l p K 5 + M o S p 5 g 6 1 K 5 M 8 p s 2 E r G z O P / a i V F V i M 1 D E v Q B q o L m x T N 0 m U 7 I 3 z d d 3 d b 3 p 5 1 / R a V b b Q P n t y Y j 4 c 9 i g T a s M f A m 0 1 n w U R b L i x j J X V 0 f 1 + Q h I h u p d 6 3 B 4 B d y I d 5 i g b r 2 d p p F 2 N 6 3 F 0 + Q b f d D 4 M 0 R 6 T M o p G I E Y 5 x s Q p D T d / b i G d d F r r q g K s t z n D + j 7 a J I / 4 a 5 D 4 V s G j L G a e 5 2 Z H Z K K x J o i J M r x J h L V c + T W 0 g / O 8 2 N A V r H W / b 3 j A + F 9 2 E v G / p 8 s T b p 6 y n f C x q q 6 v F 3 z 8 y o w V P / u G 7 n j T S n n Z r 5 J 7 I c e 9 M 5 m B / l 2 0 V P x 2 d 2 M 5 w R S i 9 T P K 1 B f S P f j w 6 D 4 x F 2 9 u 0 I J C r r 3 d p P Y 4 n E i A C + 7 u K H 6 v y m e g 1 a J x a 9 C K i F b Y 4 H 5 B L R B O 9 w U w e u X r + + V y / S N A n I 2 U M n g o / J / T c s g q e U L H J n 4 p W G G F w 7 i 7 6 5 S 7 m p 7 z s T d c c T G k A T G r E O F D W v o 2 B 0 Y q u 1 t e / K q Y O F N H x K l R a V k 0 A 7 I 5 R d z M 7 G + v l o c 6 s z B / X 4 7 H a K p 0 0 e G w 7 d o I f w T g i M S G K t H v H G + u 5 L Z B J A V 2 E I q 5 1 u 6 X 1 w p H J 4 8 l x N + F s i s 2 N / X v G b O N h u h 0 i Z E F B G c 8 Z 7 i 5 z s w v s S V D b h S a O H v 4 D T i 2 6 q b G t F v O 1 l p K 5 + O I g I N o v F b 5 G x C 7 g j X i 5 G 3 F 0 p R c t Z 9 w G g 0 a A 1 8 z + 7 A h S v U K u I A 5 v I e l S f / Y F N g g z n U L x i c C X A Y I q M T R u v K 3 G n 8 5 F H y b P x C Y b J C d U 2 S h r Q n 4 D k V J o z T l E y v z S 5 w H k B E A f P C t k 5 e 1 i T 3 8 u 4 j W r E e / + x G S P M w v t V / j X J R j c S c 1 X 1 u V + 4 A h m X s L W x f B e z 8 j c S i c r I U m v 1 Q U Z g X D X 2 B u 7 E b a x 9 4 V C P R y 9 2 Y i n D 5 z W f c z n z 9 B z s e 6 h E d W F c o r T r F b U 2 s n A W v a z q t f 7 T i 7 I 0 S 6 c p P S / r l v T h f S E S O k l S W K Y E T A 0 5 u a r S j T V H b U W b Y v x J U L i / C A F G s B V v 1 w x Y 2 d Q Q j L / l e 3 p C R b t X M w a K K g o d o D y 6 B R S H x 3 2 X W E V x F 9 P u c R i O B Z L h 2 r 1 O 1 V 5 w 7 l 3 w S g E f 0 t M T A X P t o f H s M 4 W B + w J g f o U 9 A s g X R X l J H e O q W A u 0 w F z 8 S E 7 + O T z s C q o m j X P N 6 V T t K k f 0 Y M L n w K Q b D R 6 o u 8 G + x Z u U V B p q U J s z 6 m w I F e Y y z O A C I C n y 0 V j K + X i U / k p 6 d r 4 U h X 8 d 8 l w / 0 s B 4 m 1 7 o D j Q Q o W q C u y j T 5 c M Y O 8 C u o J z / c 5 a 4 S / h / + r O e 6 g z 8 i F S w z a T i w + v l u H r 5 4 U A / M M r s j 7 g D + m q B Y 9 2 V m 3 E g m A 2 O w q S w b + F P z 8 h T w I v G l x 7 I D i i + x Z M B Q R n j G C 4 k B C G 2 a 7 W 1 E J O d x w W x P n + 4 + n y v U u v H y U C 3 o f 3 m x r T H v g L t 7 Q g 3 9 T a e T H w + Z n 4 2 / T h c F 3 W o n Q S + o R f B K U q u p O g x U m 3 + s 8 V A u f / 1 Q V / 7 y H c N z 6 K j 1 x u M a G C z / D g g c v H n + o w H p v r 3 a T K j 4 d S L h s E 0 5 u 7 W s h d r c U t I n i J g x h D z P j + m Y i a + J 1 j p Z S J F C 4 T C + B R e m X Z O X 2 Z u w 0 g u K d 1 J S M v L h + s E c 9 F p n y U g R y f W 7 L t o w Q C W m 9 f I p C j 6 M 4 K 5 Y g v Q f T k w i 6 m y W i 9 a g k A S P f J u j P 9 K z 7 L P F P / f F J P / X / k e m 6 T H g 4 l t A 4 / p u 3 w e K R k r V n K T 9 X Y 2 z 9 6 1 W Y v D y H / Q z K L e g y d 6 A g p E C t W f 8 J i D B c h j j n q A t + g Z 7 G B D g q s o f L 2 V W h u 6 f 5 / O y 0 e r M d s y F T G u e q p S Y 1 V 4 a K e L L H v H D a u J B k t 4 m z o X c f h I W x n H b v A y O m V Q Z o v k s F h Y p m d a F d K v e 6 h U G 7 g L A f o y 2 W w 6 Z 7 w r N 7 j D j m O N I s c P X V 5 / n y s V p r / o b + / P C 0 g + a j 7 b r 3 W s w r 3 A u / 6 F E y Q z S 7 X n B z T 0 N Z X k c y p q U C w 3 Y 3 l F p A 6 a p n T + 6 n b 2 5 v k + i F k E b / c Z R p e P 9 0 k i + 7 F b h b a R S S l l b q I 8 u A s x u g V x q b m P b h w R N a z 3 c l s / q L n n j Q / j G w o a O 5 w I v s y H L w q t I M C w u k 7 w N F p H y z S T / c Y h 7 s s R V H e v T s Q f O y s o D Q V 5 3 q e O w s + 9 G u k D c y o l Q 4 t / w W D I n D K 7 l 9 V K M C D G H K g U h 3 F l 3 J Q h c i I O 7 M d B G l 8 Q z z J L u S L i U R C w n m O u 7 n O s d P c k O U G L e e g 4 A 5 N R 7 o 3 p e 1 A M P H / T Z R 8 M 3 l 6 w l R 4 W Y z p I 7 n j n 6 m n L Z 7 c 7 D D x C a S 4 l f Y H s t T j V y Z W C s R 2 + l r h n c O k v T 3 h F / K v F n n h v 6 d R 1 C W 8 x H o c S W K q L s c n e O U 8 P g 9 W d b X I e Z u 6 X i X o Y y I V Y l Z F q 9 4 R h w 6 R d 4 K k 4 o m u c h E / T + L t g Y n Q c O P t V q i v Q 0 2 Z S n g m J j i J L a O P d 5 9 D b u N + g h 1 V r d 4 O M j 2 e j h 9 r r A m c 4 J 4 c I a Y H z q P f I f Y i x 6 O Y N 7 9 a L 0 n M o D m m U A l d L e 0 5 R S 1 y A c C B W q a X J 2 t l 4 W F D y g j o / H U I y l V X n I e 2 W w 9 9 r F e q O S o g A R j z F 0 5 j G v Z Q 7 7 D N E Z p S J v J g S H / u C V 6 W B i M I x P u x 5 R Z v K 5 q I j K X T A Y G / k 4 o h 5 L e C K 3 o 6 n G H T H P A o B Y U W p d n 8 t h T Z G x 0 N h K N V / k F m E S 4 R A I w H J X B Y w 0 I T n 5 g 1 A l w O 8 G + E m p P o O F D 0 P a I J j j f c u g i + W a 3 o w Y N / C R U i 7 q z C g b r 4 7 Z W p u o X E g h f G V 7 w u M 8 F H g 5 E i 1 j w E b y x O v F I + 2 7 7 o w 8 h h w X J + t r 4 C e F j k j y E X w S v y v 4 N O d O r / 0 p f R W k P H F 9 i v 0 c D V S o K f g / O A h v a u M 9 T Q 0 b H 8 G I s 7 h r m j A D K n q v I z p Q v + o i n e x k a B c I b d D r U O x B 5 w i 5 x k k w Z h 7 8 0 F 2 v N u r w c r n Z S 7 9 Q 2 g c O A K h x i R b E w 1 i 9 j 7 8 L k D b P 1 z c s 6 T Q e / 1 E j n K w L O O o K 9 h Z 4 m C Y v H 7 6 M W K a C r W + u z F k T n N V 7 c V 2 2 x u P t r 1 y i K m T a E I O C / k 5 0 T c 9 n 9 t S 8 i y P F f X Y m e d / B a g i J W q y B Q C k E y P Z L x / / K F x G q M q A b L x l F 7 C 2 x f N V e m O r r K Y R n Z 1 d J / 7 h u J S a M v f Y k Q c g q S r z / 9 u c m W 3 5 G Q c 3 Q 6 7 4 7 2 s r k 1 w t 0 L T 3 j v N f g 9 V l + i I 7 y R p s g A + K c u E Y 5 W s r f E o s I s U 5 M l b z B P b E w w z n m c 9 a f l y W L / S m y e T T 2 5 2 f U I Y M S b u H 5 z u d S W O X 8 u f f A G z w z / s U 4 p k t M F I i 4 o U x / y o z 1 M m b h 5 R 7 F i a k M P 9 i 6 B D 8 A 3 X Q F Q 2 e n t z x k w / D Q R g 0 6 e N Y u 4 V / d 7 l d P t F d 7 N s m 6 l Y a y H r 5 n u g H E f c p s N g 3 s 6 9 0 R U h 3 K r v q J m W d w 3 Z v x b K p O q N U q i i 1 Y L A a k 8 g B 5 3 y k i 1 o U Q E V x 6 G X 2 8 + 5 / / G 7 t b Z E O z 9 J y 8 c B u s L e v y j r l u Y w C u E k h Y / T 5 2 P r K 1 n 6 S i N 9 0 V K I L z U 6 5 c R Y N l m X 6 W R I P / T s s K Q 7 l Q e 6 5 y v 6 S b w 7 F k a X g L o G C 7 F z Y H 1 M O y U r G E v F l u W 2 z O M z r K / l q b W / N Z 0 n A 4 k / u + G i z A w U C z 1 V r g S 7 8 n x y Q G s A l s r B X x c + 6 F t 2 b 6 3 D l X B 7 v d q l 3 Y 4 W j y N Y T o S P q n e o e N H j P O 5 A 4 E J L s s H m l y q e T 7 e d J 1 F p + 2 m s R c 2 h K u S a N c t b a b x 6 O H z M T n a l b P 6 w d r y P N 5 2 g B 4 S w u / u n r t Q u 3 2 G 2 r 4 5 R Q 7 g o T U R h t Q Z u v 7 b l f b 7 f j I v y u M d c p 5 T C S B 7 7 0 / D 6 S J L i c q 3 1 s O l P 8 O I q O i X I V h u n X S J X l L 6 C f 3 r 9 W L v V W 9 4 b e F M A a D y X G V B w E t c H O d C P 2 i g 9 H l d a G 1 l R F X z l q 1 o H C E P b u 2 m O q O 6 C b E O t 3 U 3 V U S 7 P i S w j n I m 8 4 8 P 9 s j c v b h p h 0 x t 5 e W j S U V 3 g 2 + g 2 H 0 w y x X I n X C K 4 L K 5 Y u K E b B L Q 9 Q t L Y v P T q b D A A b 4 i z + t 1 + M k G D K x q w C 3 q 0 N d 7 / e + 8 f M Y Q z o I 3 L B l s 6 0 b 6 C l D L I d f v C a Z / T c s 0 W q n Z q p S e Y S e K M 2 Q U 9 z N d / 3 F g a m 9 8 o w j N 5 6 0 8 4 O 5 g 8 R A g P x x l U J J 5 7 0 d C S G o F d h D 3 7 e l m X a U T e K 7 j 1 s m E E F q c Q T d e 3 n k C m c Z Y W B E S q o 9 c 1 P 7 s h / o Q i f 4 g k n 5 J p z o V l N l 8 C m x g H X m V b e g U 6 6 y J x 8 V E 2 B v j v K 2 R a Q j f y p / 2 p i 0 H M m i M N c J R M 1 u + h g Z K M J J t 9 w A e K y 7 x h G d C F y c C a A q + K 9 p 6 v 7 B H w g G w r E l Z o + H g J L O e N / i U v M A g c i l r h Q o m h q H 7 p H X u g H u y y u 1 B + 6 e R F b e L g 7 + H N g O 8 Z 2 1 E c y b h Z 1 x 5 a T G A D m 3 x A k S + / m b L o Y b V K 0 F b S G r X 7 W y g j x G c 8 Q h m C 8 g u a Q Y 9 8 o C F c J X 4 H h M M w V m H 2 C l 5 + J A 2 d 0 g M J l 0 M 9 1 t v z V Y / 9 u 3 C J / c q A M 1 u a B v y k f 7 o 6 S D v 8 f D J J 7 G J w A k / A B A 2 I G b o K H G K 6 / T g S b i e C G 8 + i O R f n N 9 w e G Y N 9 Q R X + q I 8 p W k Q q q f j x K L Q z M A F N 9 M V c k d P S g 7 e c k g / v 0 E P S j m J J S F o q r 8 a 7 j 3 K G S o F G Q D X C o I 2 q c m j E s F o C A d 3 o A u E f Q 0 x A 2 m f Y Y k 0 D x P 4 Y v r p s C H 4 j 7 c 8 9 m P G Z H o b E g 5 m 9 h h U n c H y h 2 H t j C u f + j D S 8 P m o t s R p I M G P g s A T r 4 3 A s e + J s F P / L 3 j 0 c m M V L f 1 3 h t k Y x 5 1 T 1 i E A Q F H B e 3 G N z w S t 6 5 C f 2 Q b Z 5 Q M Q 4 z 9 + U p T + M 4 K R U m N 0 h 7 I A q 9 i s D w Q n d o E A 7 + Z 6 k D v j h n x X z 2 u w g m j 0 Q Q 5 Q z m U L Z j g 6 e J I Y j t i 9 Q + a K b W N k C g t F I p a b W X l X s + O c 1 r V b 7 l f J 2 g a 4 k b Z L j 6 a O g K m 1 v t a / g P 5 + D 8 n l I 5 P m t H V o 9 Z C U f 5 7 L w W w T 9 U N Q F l g O 2 + l Z v o z j B 0 L 1 B c k b / Y l T s D t L i U / W 3 A R 6 c h e M x x x A c b p H R H C c J K O Z c n 3 r O Z Y 7 R i V F z z + 4 K t r H H 9 D O d k k b A f R Y 8 w E V J g F z T c Y j A i t 0 N X O g X + P a v K 9 D T R + E c W A w x P + 5 x v H M O O N m 9 V n 1 2 D V T W K / g t 0 l E S y T A / o S m r x n g H 8 i j z b z Z d Z k 8 e P H a E U G W k L w m r 3 o F 7 B Q s n b L e Y A U r 1 1 g 2 w m T w p 2 v a 0 K t 5 T D v H O b S C P 2 v J K v 8 i r / g L g O u M C C h 4 V U 8 1 p y K q v a q f e d N w 6 y N v X R N n 4 m 9 d 0 8 J x 1 0 f 8 F R W r 8 Q S P d G l 4 4 6 S g 7 Y Z X Z K a p g f J 3 c q R V o B Q I h x n / P X / 7 S U J R J u S I H g B x 7 M q j q a 5 a b O F r M g 8 0 y j d k C N e g c N X S O L B F O e C X Q L w A 1 o X N n U x / g a d G s z h / S L E k k u p Z O J U s x C F d q 1 / F 4 G h O e 9 0 C K 2 B E A D u j A x D u X x / Q Y t y a z T e s S d h Z H X W 8 r R o p c K Z 8 Z l b Q Y 3 b 9 R Y t U E Q T K v L 2 V D I Q H p 9 i m e r b m 5 a R v M L Z e H l S E 6 N B O p 7 4 e 7 I s u i Q t / h 7 7 Y 8 S + f p k N a E F f n i H h V o + 5 / + f M I 2 X Q A n z 3 U 5 u V p / B J 6 R L 3 7 2 6 9 l 3 2 6 E X o A g 9 s o 1 b d s y u g c g h S s v i O y e y 8 2 N f q u C P o A o V 5 t P A m i y u l e n I I O Z Y v 4 Z Y q 7 2 z 4 G X H g X Y c P y / 1 r a 0 E r 3 q H X v n j W d H u L U f h V j s / P T x R 7 Z 3 5 S g Z u c o / K y 2 c A C c z z 7 O 5 9 v k 0 f + d j z W t y U R M / u 3 2 / O r 0 B o f q 9 7 / / G i i 0 P F U X V o i S r h t D T p f k Q d W Z L g Y W 5 q u 9 o x K 4 i n 2 c N o L D e U B U 8 y k m O 3 O O O R / u / X v t w O O H / E b 9 Y d k a d I E B 7 P M 7 7 S w F r M A R d k G W 9 Z W 4 z y v x 5 P E g / m B w X c e P / o A 8 4 B S q e h H b u K Y D 2 y s 6 C T Z b U b H / Q H 3 i y C s 3 v J i I j c F H 1 q D u 7 v n + T F I l w E 7 H 3 0 V f J K 0 L S 8 4 L W F O f P C V n h n o j 0 h m C y X 2 j G d d u / W q g l 4 / 1 J + 8 2 D n z I b 4 k h A + W X d u H Z H 7 1 I a Y 2 h 4 N v C M M y 6 F t c A A j o L J d I o i 4 e Z 4 d 7 S H 4 l j 8 4 k O E x n g I 0 h p f T B q A G a 2 w 8 B V 7 B Y w R t T 2 V l w Q Y F n F 0 F v R U H o s J H g U O x d 2 I G A U 8 U R p x t 9 g G 9 5 N j N t R b / Y I b X b f H D 9 / p 7 / S n q q t C 9 s z Q R Z u d 4 U C I 1 w K n 1 9 m Y 3 T m v A V T B 6 M Z 8 N a W V 8 N H x M R 3 5 + b v U h l x I z W E Y 4 e r f e D E 5 o 2 s B I Y d 5 o C W c i s + g L 1 T Y w h q l R A D l 6 p U z I S + g o 9 v B l s a p i O y m j r 4 A y B h p X L X 1 e 5 1 W c U U O z i O W w 9 k a n n z Z F g I M C 5 w v u M c E h b 8 E S A h d j 4 B K / Y B S j M R E h 3 Z x Q v X / z r t J n w P J O N L v I d Q 7 Y D 7 V 7 Y n 8 K h Q q x A b M O s G s 6 Q / X P 5 0 3 g l A x L 9 v / 7 k + + m 5 y J P Z 8 F M E D f o F 2 Z 3 t A G F M G x n M Q N t d E M 9 x e t A 2 N g H S L o p X Y j + v 6 5 r o C l / / F v F 1 E J y T q i c 6 X i 0 9 b 8 d 2 C T / 1 1 y t x b 6 D + 7 h a c i 9 K 3 C z 8 m 6 k V f w N Y y M K f l L u H 9 9 u M f 7 a o H i 5 L m O R / B B o 7 H v y x D 7 a 4 m 1 v 3 F y v 5 u X / i x 4 L O h r C + + J U o 7 v u 4 g F B l P Y R u q c O 3 + V G B C 5 X w H A v Y N X q 6 X c V X t q w H m / s f Z q B c E J n M k D R i F l o N f p V n n F 7 U / X S z 0 f + k a W M Z 7 o 1 l C 8 Z f f n Q 3 M K 3 + D n c T o Z q Q O Z / e H O j h Y S B v 3 p V 6 i 7 L c 7 r Y G w r u / G j f e 8 3 L 9 d M Y u 3 T v 4 c 0 H a I D H I w y n t A p k 3 H c K H O 2 V W 9 W / G y 5 t r c 0 n 7 V E S X D L C g G C 2 f r 2 R K s g P 7 N j 7 p 1 7 F c E q c L Y / 2 X v g 3 6 h 2 e r G D 9 h k I G t i J o t a M d B X 8 R 4 i q 8 j c 0 f u j T C V A W C c Y 4 Q d M T D f f 5 Q y D 1 b t E 8 D 1 4 2 I G r r A C Y c X 0 W 4 t 3 q T 7 V k O 3 h q j 9 r Z 0 r u Y W E G 9 r N + m I 3 4 2 9 B W Z r L L / X l H M b M u Z F g C s U / 3 g T 1 4 u + H J z e I F w S 1 F X j R 1 5 T 0 B 9 8 k n 0 G g + i R c y m r V k b V s A b E e v Z T z / W i r n C j q m 0 J O z 2 z B q i P y o P G L y s v X s D i T X M e 5 Z l O 7 R 1 h b l R j 8 k S z L n O r e 4 M d s d 0 h k / X b n 3 q K f O a 5 J v 4 U 4 p V v b U v W n 1 P P S t Z n J Y K B m f 0 D m M / a W l Z k X L W i 2 e R K u h E M M b o / K y 1 Q 1 k 2 0 i k O f m / M q J G 7 q P B 9 7 x 7 f c n x H T S l 3 H E L g 9 7 R 6 + j N H + s V x F e l H T b J u F T 3 R c Z k o 9 4 J J a r j 0 a N 7 x B e I W O e D d s + 2 c X F S S 2 O 0 d l 4 j z J I F U H q V 6 F n L 4 S E 4 U y + 3 i G q 3 e v R o S E u D x o 7 7 C x W j W N t X D / 5 C 2 S n 7 j + 9 8 V l V Y 2 V y z B S I S j x v y D 6 J y 9 E k 3 3 s n W v v K G h M L j 8 7 A a Z Z 1 6 d o 0 j B c v i Q F s s M s b 8 7 t 1 K 2 7 s z R l G x 9 f A W 7 x 0 g k 1 X h j B M X E 1 1 o o v 3 q / R 2 y C + p + l u M y n c L w y U C f f s Z + T v Y n k h R e u M S u 7 8 w F u 0 A 9 T Y j 0 E C a / o B J Q 5 P j a Y i K d h v S e l A Q B c v 8 G G 5 4 t E K r r T R O U K k Y h G n M 3 z n p O B n 7 O P b e M k j + M o O 9 U f 4 H I H G w 2 Q D 2 4 J 9 o W i p C m a c l r h F 5 O E y / T m T m L H o w t a L N 3 S 0 G F C j 0 J H I P n W 6 g F y 0 N k 4 O u N v N A 3 3 y E L 0 B W W c e U w R j n s z R g I I 7 M t p S p e M b r w k 2 5 A w A Q z J i Z N d 0 P 6 j g z U h h r z x I F 6 Z P 6 O U C 6 E Q J m 2 u 4 B B 2 d K 1 3 N l T Y r z b V W O i a 8 g H Q v x a r Z x U H I l 4 m T G r K q J 3 8 a / P J b X L F P I + z g C l w + P D b o c L 1 + z 5 v d 6 R T j e x 4 h D Z D / 6 7 w P W O 8 n m h j A D 3 J B L H 3 a G G T A p v C D K r w z K d Z s / T L 9 n s z Y n c P T A p M Q W q 9 c x P v H 9 d u Z l Q g b Q a u / E F L 4 u K k n i l s t X f k B E C z 2 S T N j B C Q Q A 5 h M l o Y 8 V o I w E R A a 4 P E 1 S I s U O g 4 j E P + d r 9 X O W 4 + m 9 H x z A 1 p B 8 C b M W 8 j 1 U F 6 y C O R Y B 5 f J R W s K g 0 4 Q M D K v j i B B i f T Y p p x k 9 L 6 R i R L f O T d s x k e M T O E Z L c f 0 p i S 1 g d + s P + l b 0 e p A J i a 3 6 a D z b l D L m Q J 3 E G 5 i v R U v 6 3 v 2 F n R q O D a p n i Y X u 3 M 4 i l E K N 8 1 9 g q 0 C E L M F Z 8 H i 1 2 V P A D G N 8 E r 4 G 9 f 8 S Y d Y + L A U h P t N u 0 q H 5 i T O L 8 p 2 9 e / u Y B C r a o k b 8 S 8 w P l + D x + b R D 2 g E g 9 v B v f 7 y b S U a I y Z V 6 / M 9 w S 8 U F z c R r B 2 I Y F p d 2 Y V 5 C A 3 E V / x I j F M 0 y F B O f j j O G 4 P U C Y 0 h G z o P F k R 7 i O z x W k A r Y 2 5 w S T 3 7 + T u M l d q F X o 3 D D x A b W l V g h u w 9 z 7 4 6 S O N 3 K x 5 F Y / S N 4 t h V r P 6 j c 6 K / 7 U w u E e b 7 s P c T r Z / o r l X l 1 S y Q u W s n J U s 6 p I 5 C k m s P r b H H a R + o x v a 8 g R O j / V P M w n O K 2 k k z v c z d 2 w N Q D K H l 6 W x j Y x T N z / p k R c j J G C J K Y a b b 9 A 8 a + 0 u I 1 u W / M + V Z 3 L B R n Z 7 P m c V d L G b 9 / i Q b 2 R 1 x v d w o P 3 / E o 7 X 7 1 L L w b t 7 w B q O J i X Z d d S s A p I a a D W 1 S Z D v v 2 J r u S s U w 1 o 5 C b R + c 9 m e S h 2 V Y X E 4 z 5 d c S r j O g N B z I G d w Z y H d A R x B i c J N x f 8 u B 8 n + R X c g n M 2 h p U F y 0 f C s x x T g S f o 9 P g P A 3 f T 3 h U s x e S M / V 7 0 / X E c 0 W P X 6 E C Y o S F j V R 4 g M R 0 8 S Y T I 7 c N v z G Y 6 Y P 0 Y 7 A j r k P c I R L b P 2 1 1 X L 1 H b G c Z x H H p T U t 6 x 9 j x V W 1 s m + e P K w V 8 c H G N Z 8 l T O 6 1 v 0 i G 0 w n m k 1 j w / W / o s O F 4 u t 4 6 V J M 1 A 8 M 3 B y S S X q n s 1 N Y o f r a D N U D 3 W 1 G R W B G t c T o 9 q T y N j u M G 8 8 l J u 8 N a 7 j f P Y 4 3 a B 6 R X U j B w y x 4 m l f C M E V V w u X 9 I A / z C J s l j A z v h 9 n U + E 7 M i 4 7 G q M o / j O b y a a x i 7 7 1 b R G L d S t k o 9 / k U 1 D n q R m 8 Z C f 5 H B 0 4 A 5 / l l v k R 6 A p / y c + R l e a h N F z n 2 d i / / n A H 9 o K P c R C y / n F l a D 4 R H O i t B v u u G c 5 J a A Y H g + N Q r V 0 5 / f t M Z X L 9 P P Z I w F A 7 o 9 n 9 l Z N y T e S e j / 4 P A i h X b N 9 g z v e M y 4 + m r Z s X k 4 n f 3 O C a E i q j x r N h O J 3 N c + 2 h a q m D a + F Z g K V b x T + R f R H X V W T E I J Z r e 6 M c N q d I X Y c 4 E h E y H m E M A Y r A A S 5 w X x 8 r I s q M q A Q j 4 R k r f g F q r r c i U B O + K U A P V H s 2 0 G 8 R n E Q X 1 e 4 B O P A 3 B J F + E J G S C B w O F B 4 2 s e D a 0 G G i a 6 5 n m r Y X s 1 K H n I P 4 o E D m x 2 U 3 X K p M 6 v Q t 8 G c Q j C o 9 O G U b E + / p y 8 v J 2 n d I W O X z f d t d a d B 9 Z c 9 Z W W T 7 G a 1 H a n 7 D 6 t 7 e s d N v i 3 0 O I 0 D r C S y w U V + 4 1 f c G R L t K h F 7 V m F 3 a K m B I q G o U X S p B N d U 5 S + S 9 v m e Z 5 4 S Q o d U o 6 h w A 0 / b L 1 E W c A j x y N A e i L f t 6 7 / H u B d E 2 l P 4 g d J X t X N J B T 7 w R J g a C c S x B B m I n q 5 O J K Q L K a 9 o Z m E w G T x Z b U 7 E D q + h k O N R Z O F f C u B / O U 3 C K h v o L L 5 l / i w 3 C z 0 W u W P + a C n k / d O w r V r w n j G E m N L j m R o 4 e Y I z 9 Q j y g / 7 n O s r L i T J 4 3 G 1 N e d C 5 8 K p P H j Z 3 R P J 0 L e r b g R G 2 5 m R J 4 u L D 8 f 2 s z C A Q Q W 9 n 8 k J 3 I L G j 4 6 / c 4 t M R C / N 8 w s I A F A n 9 M 5 C 6 d t g I B F L m k K u W y 7 R H R K w 5 l V h V 8 1 s I t K 4 c v h Q 2 i Y B K 8 X j 7 2 w b / N D J X t V 3 u g L A i 2 N 6 e L 8 P k X q y 9 m u s k D n y z k 7 m w P c C / 4 L d j F j h d / s a R + / H s H v + l o I W E v A R U h e C C E R T k i d j X I F 1 g q H C i q k B B Y 6 z 8 G w g U N U S Q x H R 1 i E B h S g G Y E 1 E P S K o v 2 / + 2 t Q X R / E 8 6 P j f t z a 2 O l 9 W w r 0 o T l H w Y B 3 N 0 / 1 A 6 h B s W P O 5 d 8 T / Q M 8 x + 3 T L L E j e / M V o w v 8 C i m v P K D d 8 N r Q 4 a m w 6 9 X z H H U O 3 Q 0 Q e 8 1 F j + 1 q J D w D 8 Z S L G Y k T P A E C S y 9 F l N c A b C n K O u 3 8 v L / s t g u B P d 6 X Q V y k S O y m v A v p V Q 8 + w Q 5 5 9 L F O U d E D r k z L k R + a V P j N P P v i 2 3 B r n r e v L s p V 9 j i T 9 c L D H u e t O T n F P e 9 N O N V J s r N + I w 3 H t 7 w D 7 e a R p Y t 2 a l B 5 N H 8 P W 8 V 8 2 b S 6 g 6 C s t w y 1 r Q m b c K Z J n q X d 3 U N v + N W / y l X X D o I b J S 9 v t k J x l P n G 6 Q W c x d L 0 Z P 0 j e x + w L C m R p c A + 8 f l X D j Y N V l O F n Q s Z D 8 1 T s F q K k Y Q + q x g 6 D 0 b d l C e 9 v G p 4 1 N r u h k I 4 p + g X v g P d U j q G x d f n m I I N D s p N F E r q l y a X 2 0 v y b z P m s V i D x o 1 X A F 4 2 F + W 1 i h c i x J 7 F Y G R s C Q O b W 7 Z c 2 H R K s r O r j j R D p x Q J p u e k X x Q 5 L L E 4 t 4 j Q + A b 9 M s R z s Y v 3 A + v 2 + x X T K k W p z 8 2 j l + S G u T 9 a j X U 2 1 e / l q Y 5 X g o d z E s X G N Y M k t y f v / X 4 0 p X j L z L A K Y N 3 c b t 3 r i D K R E 5 / k z b 5 p Y P j 2 e r K 6 q S K S u M 5 A h f 3 I 2 3 m m A j g g 3 l u Y C M / D y p 2 A 3 7 j 3 5 1 p O k M Z 6 H s + Q R 2 2 8 H D Y C s c C U g j 3 8 g A + C i 3 m g 9 G U c D u q 7 W P 0 G X T j e C I f + 8 f p 1 F n K p U f n X Z E 5 n 4 e v M b j i O X r d F W b i V N 7 X S T e H 4 z N c 4 Y 0 t L f E f v q T D b 6 J a 7 e O 6 I b t 1 0 d m M X c l c U p C e 1 C N s F j 3 p v R 4 R R N S W 2 E m L J 6 3 T M o 2 2 6 a Y C R C Z i 0 O N 8 f T b y R a I c 7 R l / L u T k C N Z Y M N x N b X B U + I B T U e b X 8 p / F k 8 f N v a N 2 4 g I T x L 3 M x 2 X r Q 7 f A 3 / N q Z z H 3 O g e n x n P A P o R b Z S B M e w j T Y z q K s 1 R p / E j V i 2 v N C r k t Y e p X X x 7 z Y / x 9 0 K a A p h X X M 6 e X Q E E E k L / V 9 y z E d z V c g B R e A W o h L C D K F K M 6 n E B Y o l C 5 8 v W F H j K D s L S E 4 a / + a p X w 0 u Z h V A T c n 3 l S t R U l S L z j L 7 z Q J c Z H q f 7 O + E / A / j J 7 B f t Q 7 P 4 q C J j s y M n a 5 J W 4 v 7 C P x H Z H V f d X Z h z W 9 d j d o O q D 6 c m L H O T j M 9 k M 5 W / F / F B 0 O g 9 Z 1 J l q t c J 1 n M N y T w F x 6 1 Z 3 u A Y v 6 w 0 k c 0 j 0 9 Q Y L L p B 2 s x R E B I 5 v E 3 2 y W O r 3 l h / v i n y B W w A 1 E i N D 8 k b C q H 9 E H 7 w H i Z n X P J g A R O j w D t j F H I r v b u i C I 6 F N 4 9 M B F 1 S L 9 P G j D 2 s 3 N j k s B j 5 w j f o 6 Z 7 / 4 c 8 h n 6 a M L 5 o s b z t x 2 f / P b D w k / 5 r 0 E V T p f O z i J / J 2 x W P 5 v G D Y k T J f 1 c 8 r f N g m 5 o E y X T F i Y a d H F O / G s E j l 9 4 Z T 5 w h 5 I 5 8 f M E u A Z V N 9 Z N c F P k m E 0 Z 6 P / E y 8 y 7 6 c S l Q 3 3 n 4 Y p w s / Z N e X I a k j X V c R b O / E T C j n Z D 9 b i 2 1 F w h C F O 8 S M c s + A S 5 6 w P m Q L y 9 K k P 8 x r Y F Z 9 5 Q Q I A h + I R 5 9 x / t f G A p K A I k d C Y B 1 + U C X p U b h y S u b k h q J 9 i w z f A P y z N a Z J p Q 4 D + g a H 5 n A U r j M N L s M i h 6 A W n H d T m F 6 t u L E d v w c / O h 3 X Z k v R s v o 4 P B 5 t O F k E a B f a r e d L P B m c s V u G T X O j C a W 8 e + c k R / 1 + Y m H 9 + / 4 q e 4 m c L y d 3 J 0 C A A 4 u W P f q D w l k T y D x w 4 b E R / H G V W 6 q K 2 / P 7 6 2 j j M H p h O l v w w 7 A 1 b + 1 n e m 2 i / I M U H S 0 7 y F y H s H / y f q 0 4 l y P V C 9 J 4 y b y l A n l e 6 4 m K y Y r c h C 8 c m Q D H Y 2 + J O h + D J 9 x u s X Z r Q b Q c X r L V Z 3 A Q i o m l W / b l 8 g n i P p L D o v M j K c q Q y K J F O A r L s c W E y H N d 6 4 5 6 t j p g V 0 L q I q n c 8 7 c i T F 9 4 G Y i t V I N s B Y M 6 2 I q I M / y K G h 8 f r N a d l j 4 Q 0 H T P e O F R v C 5 m g d z + v V H y u e + Z f h 1 3 + 4 o A y w a q d y j q H G 3 F v b k n e 0 F X W 5 s w d q F a U 0 / g 1 B V + p n B p x h B Y I / t s g u V u t h 2 9 1 2 o E w q w h 3 D 6 0 J c t m F e e 1 G 8 t L y / N p 0 Q e b u 7 H C U 4 n n 7 B 8 1 R s n 5 J m Z u U 1 o Z m P w P 9 s f l I S m g P g C Y U O P E B / f Q N D 4 h E z E t 2 X S z d g h / Q m 1 P l c L O j p 7 I E 9 Z V J v T 9 d V A 5 P G x O 7 j y E O M J y b 5 S j k G M e O 2 i l b t f b j I u K c 9 a H U 7 c 6 U J z R P s b b 5 d C N 1 Y t y G 6 0 W k z f H p T p t w p m x I w n j 3 S 6 q r W 6 3 D 1 0 T u J v g h a + F e s Y w N F m d R e T w c F 4 k O + t j 5 + W d a 6 + 0 f y Y B 7 B f r E V Q s n u + k f P I T 1 m v Q R 2 4 T A Z u 6 s b R R a 6 j 5 e T + 4 b m A v F u / O 3 P Z y Q i r E N r 4 a 3 v w k P B h j 8 j 8 f 5 j z A a C y L H Z q v u I Y V w G L E o K 6 b Z Y 4 T y 8 j Y i Q g b + 7 C F 4 3 W G z f u 3 G + e h M S v u W y K M 8 2 P d p 6 4 x m o T 1 5 D c i J g b g u u c a e m c y 9 Q l 9 M k O x U 0 0 W x + D + m z m x L V T V p 1 x f k A Q I i e m i T 9 q K C g H o G Y i 8 K C C p e / X 6 C u e o f u 2 p U j b X m z D R N h C 8 i 3 n g b T E B l 2 b Z b F q / u e q n s A m X 6 a 7 6 W k k S z N 6 k k J o 6 I Q P H P l 2 3 m O Y 8 f d y H T U f A L 5 r Q j p o e Q a O b 2 c C J P o + A T j G n 5 q U 2 m N 8 Q J S E v D / f P L h 7 P P L Z + O 4 + 8 0 S t W 1 1 0 G d A H N t 0 u V b o V a T S D P f X 9 Q 1 c A X p W d 7 g a b d s 7 R D r F 4 u 2 P I 8 8 U / 0 O H 7 q v 3 r M s X D T J J 1 b P T v C I r N H D G x O m 7 Z H M r r s k s J B B u s a q X R r C R f D Z 9 n g U A S / w R E + H J 8 i q Q p m 2 f 7 7 7 r p Y 4 d P N c 7 4 X e j 7 z v d a g 9 u 2 1 o q V i J p Z 8 u 3 4 8 B y U N N u p B q 8 w U n o x z x w G b d g / 1 / Y W I P F E d r s z N G L Y P R Q s 5 G W 8 8 e + X S e O x + 8 V y C Z E g + k W p D b s K E B 0 z j 7 0 i / G r b a C 7 Y / L k Z U 1 x 7 X z V k E I y N k 6 w 5 y a d e P T u 6 7 G 8 e 6 E 6 3 Q f 1 1 4 9 X P N o o S U j P b s i Y X E 4 H p i n V B 9 t 5 I p W d N r V R m z G S U 8 g L 3 W V d + 1 x I a D P b E 3 q G b Z I l t N l W c P P 1 Z h D I M D 0 r y p n n Q M M 1 l K F 4 6 Z + O b K n 9 x u x J 8 g f H q E b N J i g 6 s 8 X z C o 2 U B x 4 D C a m g w A O q h 0 X l + F E / H r b x D O v 8 y e K O F i g m W N e m W C 8 F L b n B g d q e H D C 3 Y V I g g X B 5 F u k y 9 p U z N 1 W 7 l I o d 8 G W 6 5 W 1 y s z t b V l 9 P 2 D l o T 8 u w W g c 9 Y + V P q Q + M S i m c N J S B m w o N A p Y A v y + z l W i g b n H M e i V Z 8 A u 0 E K i 0 Y A l I U e 3 d 2 E L x 8 A 3 p / T Q S 8 S f r 8 D s t K k 4 U T / Y k L H 9 S R A v h H Q N T C 6 l 0 B N l a o b P U G O W G H C 6 H P n f P 8 V j y 5 c 6 h U g i u N 4 5 t Y U T Q M m S D S I F a 1 C R H i z p b 9 A G 6 i A n G K R h z 2 G 6 9 4 H j i B e c a r M 1 g C 8 g 8 C x O V h f w + w 4 k q K W B A w 0 L x k 7 P z N n S P B m t u m P q u 8 z l Y B J h O o b 2 L C 5 2 U A q e z 3 / U a D n f h I D J Z k Y 2 6 z 1 b l k z 5 w P 2 M X B A i T m 6 N 7 k o I Y E Y A 2 k l P x p d V R E E h d u l N m q d l v b J p g 8 i Y Z m T R H a E U 6 G C n X 6 S P U B 6 q i D l h + 5 9 h S c M s E C s a m 5 c 8 e / + w R 8 8 f E 9 H I f v o S z 5 r 1 J i s o H g v c B f K l F 7 z v H c 6 T i S y G m K S y 5 x M Q a v y 7 v 0 L x a 0 x V j G T h F C C Y a f u s 0 E 1 P 8 b Q e X n 4 z q 1 + 3 y a h S L n P 6 0 o i A R H L h 3 + M K f G V F + s R D K B h + s m 2 S 9 2 c F E d J l f Z 7 P 4 e U 3 r b U / a h z D 8 v g 3 f E P 0 W j v T x k Y 5 O V u l f c + 2 u f 9 3 s 3 b 7 a T z 6 n u H N s E g H j 3 s n T P f L / D 7 a x f m S N P n r o W o e E N P x S W u L j h f X f I z I q 1 D H 5 3 S l M R 9 J r 7 R n U 8 O g S 3 1 G R I U N v D O T P U h q 8 b v + B B n H R i l k x 0 O j k 1 5 3 7 L Z k z O r A p x Q x j N x 6 v d x B x U k 9 Y + f G 5 S S w Z 6 w K J O 4 n G a C w i n g 8 w 3 7 p A Y F u c W L i Z H 7 R C Z c l D Z 0 V U 0 6 M G u m 4 q Z m 6 9 9 H 5 M I o O G 6 s 8 F p V W Z W P W s 5 G 3 r q + 3 7 0 v Z + g v k j O B B O P y Z + 9 9 6 t h + Z L / w R l 0 M Q / U P w 9 F V W c B M Y C 6 8 r p U f P n 4 3 B 4 d 7 E W O v T j Z u b w d / x T d A c 2 M j B Q j W f P M L J o X y u 8 H C W G e g a v t d c l j J b z H l Y i X 5 m i 6 H G b O E G 8 x 1 E D M 5 C / T m P S 1 s u H 6 5 Y j G n 9 s T q 3 f 4 / r J S y V f t t Q c v v F J N z 4 z q U T / 3 P C 8 D m n R u W g c 5 h 1 G r M 5 N m 2 b x g P q h v H a 9 R 7 a B j s f v a Q i n 9 + / K b a p b n k P 4 v x O c p V a 4 3 B d a c l Y 5 S O B E Z O S z Y 0 1 U H h N k 5 G H m 0 3 8 9 Y l c J S 8 X g L M e e Q 1 N a w 2 T e z a 5 z R 9 8 1 g B 2 9 s x N c Y j f K g J e A 4 w Q k t n 8 b f v q t w 4 l 9 Q L e i L W U 7 q f j y T J Z q 3 D j O X z Y A T q r d f q F 8 6 D n s / f 7 z g d u / C i i H Q C I 8 N C Y z 3 b Z L Z 3 d 7 9 E f q q I R K r T 5 B P e u 5 m v k m N D D l L 7 f o O U L 0 + K V X 9 G n 3 2 / c U Y L Z 8 X C q v 3 J 9 G U v m j S B T w e U V R q c K 6 R B Y 7 n E s O v S + 0 n 3 u o f v O G g T W y 2 k A C X v X P k E p Z U J i X S t A O u A I C z n u o i a r N 7 p O G G b c 0 t N p c 3 k W D k L c E H u l b F D e 6 9 O X 3 C O k / G j a N T C y x 8 N 5 T P T X v O Z G H x M n r M I A D Q M K h V O w r l k / m J O 1 y 6 4 9 X N I 4 0 V b n a u 8 F J Y g u 6 + d N S B y C T A K j 7 J + w p Q r Y d C + N X U r m 6 g F + F 4 L 4 n g J B i 0 U R Y Z w v r u c 7 Z J T d Y Q o K m f L N 9 v D H B K Y P 8 U 2 1 M z G N o k s H 7 Z J p R N a M M G l U E b d b K k 4 j T G m S K e D 2 C j g I b M H p T R S L R F D W b 5 z B y w Z D k y j r e 9 j W s L 9 h V x R 9 K x n D A W Y B l x n E C B 7 0 e 0 k G 5 x i 8 7 B D B o 2 j K z o b j K x N e G D 5 g 4 7 Z g j 6 0 u M 9 K s S R m B m Y / K m v L G r 1 c t M Z j q D A G 0 0 k T q Y A I C 5 w J 9 i i 7 / C G Y p 6 5 c M R j g r p R p 8 g P P a + 9 b l P a 1 G q V 6 R d 4 q q 9 Z 7 Q + N P r w 7 U 4 + 7 D R g K X y u Y w + 4 G h V e t I H k F X U P b j O s M I 9 A K y 3 m 5 S k 9 l 4 Q P M n G J X b 0 3 / w i 6 k x E j 6 B v c O Z V f / h s Y 2 u / k D b l I q M V 4 a A S 4 8 n I T F Z A p F b Z 8 8 w D P U z Q J s W z h s g f R G + q C n x W Y c A r n / v k r c I H w x T K 2 c m i s k m p x H M g + U 4 4 j H n l D I m l 6 c r g W d U 9 v F O p L c N G B P E / Z b 3 k C L u b i a 0 a z c U w F c H b j Y 0 F o m O M W J Z C 3 W Z 6 F D 6 3 p D B A A U h 3 l W a h t x W C C e 2 U + K J 6 F g w b V d 5 2 R f 6 7 f C W + o S p 2 w F b r 9 R / V T s d Z 9 c F F X b 9 w X d B 5 O P k 1 6 S x m O 7 b 2 c l 7 T G r Q o R 5 B T B 5 / J 9 H b 9 A X Y J W X o J 6 5 B E B / w O 5 0 Y 4 b P e V t P K d / z A h w e 6 d c C w o / m K w m a 1 O b 3 h s 9 7 A 2 L n d 8 3 i p a g C y V p w i H 4 Y g p z U P v h Q Y B x s T X H f z d 0 y d + i c I x S e / w 8 J r w i a j w L W 3 A W R p N D Y p R + u 1 p W o N A v b s w 6 e 6 B d h s p s 0 X D f v 9 E 5 7 Z L e / X 2 2 m F K l N x U b b E F 0 g i j 5 h 5 N e d G m 3 6 D g c 9 9 f L f 4 P v g D N D 1 8 F L g J L B n p 6 Z e a F l o Q l J E + I B k 8 V 9 S 6 j K G z B G C E B K m c S G Z i b u 9 P M z Q A g W G m 7 H S k 9 9 y V H O s 8 o p 9 C m H 2 7 5 d M / v I b 5 8 s 9 7 k h F x q o C 8 Z J 3 2 y 2 d l o H d 2 H 2 U I 2 4 U + i a a t + + V 5 N T M V R 5 2 x m F 5 w d R 1 1 F Z A 5 I M P H u y H + F G 4 2 / t n F t e H p t v q Q c G h q 9 Q R 0 L 0 u u N N M b f l W j 3 j f n D Y G Y Y 7 s m l 7 j e 8 2 s B Y 9 t 5 n C / a q 8 r X o q k f q l O T G 2 W 8 3 / O X g o H j g Y / K Y w Z 5 O k q + n F z 8 k V z w 7 S f n F a + Y Y 0 Y v A k g E t q I p q t m 2 R 0 v R E 2 + N Y D I L e n 3 V B 8 4 j F 0 l T c a H t g P l / I g 2 + s w x w 2 H M E a t q l N E P 2 f Z F V N p m W f C B k 8 v / 6 m b 0 z X 7 1 k d 8 t 9 m U 0 M g C + 3 N j p V J 0 G r F Q H R q r d f a e M d g h / P c Z U M A i H K f H / z T Z R T H l s h 0 q r u / 8 W n X L U h I D s D t Z 8 r y N d n W 1 P W 4 9 6 N Q U b t S m 5 7 b b 8 i 2 / B X v X q 9 Z j P w f R n 8 g f I x e 7 z X c z f 9 h G 8 h w 0 X f 8 3 S 6 4 z I G v Y n m l T n b T A i E 3 r l + W m A d M / i 6 2 T 5 / + p h t d P 4 i E m r l I H d p U y 5 E Q K 1 3 8 v F R O E i s j G F e N H / q w O R r s B 2 F 5 2 E z I o m Z 5 P i p v O a N t 6 Y D y Z f b i w q W C l r D F v Z G n z X Y X Y w k V K K p m d a + K y w u n B g y 4 l k r e F r I d v k b G q K 2 M S U S D N F L I R 2 C O U K L T e j O v I 6 5 A Y i S k m 0 X Q f L b Q K L A x 5 + + r X Y e f H v d i Q B M L 3 O S s + m 1 K Q L x N r X f R w h T B 2 p b Z 7 / y a f l t p e M 0 1 Y C P 6 F c R e j f 3 x i + r 2 t 3 S m m k Z I 0 j P b J 5 U X Y M i 5 9 d B j w L x 1 M X h O / 5 g M 5 J 3 P N V M m W h H 5 0 Q w K Y r D 2 G V l k I u k U 7 m 0 z s 2 6 Q S I U x K A 6 c / R H y d G z J G c 7 g r K H t w 4 U G f I Z m g P N F g k 9 4 E a Y Q Q F q J P m F g Y q w C 9 6 K N X A b P H F 4 0 x X t s I r q g b h O E k G J 6 B z O B W + g + v l 8 1 W Z + z G g r W l D Z 7 e 4 v a Y g y z g U r 8 B S 1 k C L u 9 b v w o c V W D g 4 q l m H K U Z z 4 s a k h U W E w t A O m 6 j l Q H j B + L J y 5 2 o a + w S q 1 F E B I o 6 2 a + w q r r i B K T t R 3 i 6 M Q / J L e l d 5 X P h h + V L y D c A Y 4 n a 3 x / W X 1 5 z F B N 4 N t W n e 1 X y p i X i r f K R R 0 j t U 6 E k i K q V Q z x b i c I U i w S q Q B M A y y o / p 3 R 9 M W z H k 7 h F x j l q 6 W w 9 + c o s h g q W H t z 2 M T M j r J / E s 8 x Q B r R l 8 I G 4 P 5 e 1 P G s / h c m U 6 F r K q x E i N k W / C v O p L 9 r C u C O v F i k q k U l N / t X J H E U o Q 4 C u D Y J Q a y o C U P O O U 2 s F w X i h J v Y M R z w Q W G v 0 H B X m S 1 U P Y 7 A v 7 N U L X g + T B 4 i / j d F i U C 7 I C K f Q A K 5 o Z f I J c L L R z w 8 7 3 L D I m S s l K l P q c 5 3 b C Y Q V r M o 8 u g 9 K E E M k O n d Z M j C 3 B p v 9 U / H 6 r O m E m Y X 1 l d c R 9 R y x W o g 2 Z V i c E D C S k c o i D p L u c f s y u 7 3 7 w + 5 Q n P A j G V t s A l q m 5 e i P K / v 0 4 x N I k M T t o Q S 8 Y M L F m L l Z q o S O U j 8 q d K Y r x v D p O V e n I f g K X u 1 H u + p 6 d J R c E x c S g G L M X W 3 g t M z q D / u v x W z l + n r r S b R f 7 U l n I g H m 2 8 s F q d + r k 0 l u v a u Q J S z D A K Y G 7 5 / S s w J E b 4 6 3 e s T 8 j d u x y a o 5 B P 7 g B b A 0 x M 7 Z 7 s 8 z r y + O s R f p E i A X K U + D U o g O a Y i B 8 l I B 9 e 3 d n q U + w Q 6 D z A e u r T 1 s G Y y E Q l 4 k A y l b 0 F K w N F E 1 Z e S R k A l N + V k i A w E l n c Q C 6 B g u Z G D o X b m N 1 9 v N 1 n G X 3 d e E I w 0 z k n c V o P P e a l v C X 3 B L y y I 1 F 6 c b O p u X 7 H + f s c q k + + G X L M R X l v F r w h v y h E j G G o x 6 w 1 0 F W / L u X O + T w y y w z t a N t X O 9 b y p b 1 a q s Y y D c + B f z v E W B 5 V V a b m Z 1 x 3 z p B z s 9 L J L j 2 N 1 Z X l Y E u A 8 Q D c X M 8 h T H 3 j T c 4 L D L k 5 i D B m s m q 2 b B g O v v A V U Q L 1 R i 1 t l 6 7 Q m O 9 e q s V y 6 A b 8 0 + 9 9 o j 6 8 o 1 J x f X u G p 2 W M y x J 1 Y e Z B g o u S t T 1 p u Y N 7 2 2 6 O P e 9 z V t + N d 2 3 i J 5 T w c e V N t 7 J o r 0 w A 5 m + u o B G i 6 Z m 4 I E d P 0 N t f 0 B 7 K f L Z 7 b F 2 y F O U R a o S g E K F D 6 J G K y V P B j n m N 5 S o I r u 1 t l 2 h J c H E E T d y x W P m D Z F c F e d b q Y / N b i G U p R M c n b N c + V Z h q V 5 2 B u O Z 6 f e f U C Z G t O k j T 6 2 0 n 8 w y T m + g t v + f 6 r R w + r u N J T + V a S 1 6 F 9 B U q d g J i u Q Z h j y Q F A t 8 2 j s D f H P f a t r I X A k d w q K U r 2 w P 6 6 X e / K A 0 r j 5 6 V 3 t c M Z G e y c b O M N T g 5 P H f d a 0 M x a s B f W b f p o P P C R 0 4 w H F N L 3 7 O T e 2 T 2 k j 6 m V O 1 9 J 9 J R / r X 7 W r e a Z n e O k f C 1 O H N y / n Q U Y h k d Q m / H m Q k A y 5 x D S / G a n d g s n F g g Q l Q F D g a u k S b 8 I u 6 p n O 0 / c g 3 u T w V c A u n X r y f v Q B Z J a x H w M n T 8 c a m L e 8 i 8 v O b b x e 6 Q h x s k l r m 0 G b A f 4 / b i R h 2 K x J X s q I F a V W 5 9 A Q r h n e c K Q w A d y o s K L 2 x d k M S w p F A L j k N V z C L N d 4 c i Q V c o m a i L 8 6 E E x B k 1 j 0 M 5 R 3 Q P Y d a G V n V A b c V J j X Z L h r j e A G R k V 5 j m 9 a v e c c r N 0 R E J B w N R D l X L n v I h M l b d g m H X 9 z B V 3 7 2 i K k d b Z 4 n T B G v C y h d 6 D N L J k l L H Z 8 J Y 1 2 H k m 0 T q E V w S 3 h l Y H 0 l U p q 2 6 n T 4 s j W a o S h X 2 V 5 M H b t f 1 p I j Q F H 4 m A q q x V T 8 y X o Z c D N z E r r g Y 0 9 D Q m 4 V r + 2 R f F M D f X T 7 h n W G G n 6 m x c P V W V s J a P d c W i Y t J G s q r D y a W R A r 6 D v q b j Q g S 0 B U X a r N P q w o l Y w b U T l g v / T U l m k 2 m 6 z h r K w a r u S o m H v S Z T k P j U V U t m + W F w V g j q 4 o 9 l 9 m Y t o j C s v C 0 I t j 8 + F a v y 1 E R j A m Y o 4 x j f i 0 8 R X 8 p f Y S g J r y 9 u m C + + 8 d S h + 5 d 9 C 5 w 6 X o 8 R z C O t A f C N r 5 b G 7 z n 5 A 2 o A Q 7 E A t M c y 2 3 D r 8 3 a Q o Y n N A f 9 Y 9 U 8 a b q T A q B f R R M M h j C / s s u j O l 6 w o A S 1 h a N f 5 + q h q 3 5 X o U o 0 6 b O K w o T z k 9 v 6 E / b P o f S F 1 h 0 X m T + 9 j i V z I / q Y m k K t H f Z 3 y z 8 o b b n C 6 X d a s v x L N f S h H d F C t h N 7 N J y G P z 8 d n r 1 y w i e L 0 n i d Y 0 f 5 Y 8 8 s G F l y x h L l k A c Z q z 5 A W a c W a 6 D W 9 v Z h X c C l b t p a l c o c g E i 7 N r A + Q 6 V 4 e L 9 / 0 8 j p z U K E u f 5 6 D W Q E m 2 r m 3 8 8 B l l s v G G f / M l y e U 1 E u Q d l A H 8 1 8 o s J N B G k H i p / X 1 e D Y m i P S a T y Y b C o e s b 6 s Q j e A 0 v r L c A Y Z j 7 1 A 8 + z H F o 4 7 j K 2 W W z 7 U T A + m w r u V 9 S l v G 0 W 2 B D + T 4 T 3 Z 6 8 4 8 X f N p O X P N e X l p a p K H e Z 6 P 2 S 5 1 q J + p A I S l c O 2 d x u Y 9 8 o 5 j 1 2 + d 6 3 O O X S Z U M l r U X 2 G E T e 9 k g L F X 8 + z e P N o o D 6 j w b M / U Z w K v / 1 W t 8 9 c S D t H N Y T h T / e T C c w 3 V m D X D h u 0 b N n r N w + H L 2 W Y 6 3 v g X p K l 7 h 5 W X F C R K J Y X r b B R d + O 4 w a Z W k I j y 3 p / r k / 7 9 4 8 Y z j 2 9 Z C 9 v v 1 J q n 7 G W 2 M D W 8 E n 5 t Z I 6 + o 6 K W + / 5 J n F 9 7 8 W v t A 4 T T a N o 5 I 8 9 e b e u 5 d b P z E m / b G m m P B 2 V g 7 G 9 I N D Y v r Z I t G X 9 S I u / L n L x I E H Y 8 I I Q T 6 q s 4 + a J X n m r E S Y O M C y e H B u G 3 W w m r + + K c Z W W x j v T X V 3 l f l E u Y w Z K U r 0 1 L A 2 e K Y x p P D / r m N 5 5 N W A y g I X Q E v / m P x p C z F l 9 G N o P e w c q j t r Z 3 W g w G H Z x V + x j e K h G h 6 e J u 2 p m N u H D t a S C k N t T u P H b b h j V N G j G T r o L J 2 x 4 3 w j p d 7 + w h 2 D w 2 8 d n o 5 Q 5 e L k U N t H X r S m U M j d u g 8 L T h L P N 3 a j M Z k v t j 3 u t J t g L M B p N G K z f N z F u H D P j z H S x t f Y 6 h 1 I 1 e J S R U A I P S Q A j x y 1 M h l 7 7 + 7 3 m v L O 7 6 E l H V v T H C v v X p f i m / h C W G 4 0 L 4 b z 8 e + t X / i F K U A R 9 k q a o a L b I p p 7 M z Q j + / P b o f 1 4 c Z Y P M N q A M 1 k 3 2 j P g 3 x Z U N Z M S b O a F R t u I j 0 r 3 Q e / S i c + D z 3 v C e g a X v 4 Z Q 2 n Q d b 6 0 1 h 2 7 P X I 0 P v 9 A n 0 Y Z J m E 2 L t y Q Q Z 5 T T D y N J I n z Q T H B B r T b i t C I I N n 4 Y A I p L P K g n 6 h u T X U 3 6 W u R w G W R l g c Q H 5 h 4 A V S s E m F M 5 q 9 I a T l t Y R v + h C + 1 0 U x v M 7 d F a c g x i Z r P k 4 g 3 m Y M k j y H n W u r x p A 3 2 Q b q 7 J O n p y o o 9 W 3 v i s w H e o j b p M G 3 W w n I i i d G F o g a y 3 C Y U P z a D K S b 4 h A L Q z q v H Q i y f D h V K C R v T s T 2 Q h J b z 0 K 5 g m K v K / v H 9 n l z y j a P U t t J 0 4 X 2 P p n 9 q M v 5 H 4 8 0 / v B h t G V k e c / u m Y S n v E d 4 z u R B f l k J 9 g 3 X b J W n C N g N r q x p 4 V 1 N u t Q Z Z A C 1 8 + m A D g S l w o X 5 z b p J Z z i 7 F 1 P B 5 4 X w y G 9 + S x Y B + o M 6 x w T T A b I g K y 3 y X D 6 N 8 c I C x h X A y r 4 A C o c T T B u K 0 P n z R R g v / B A Z D 5 x T 4 e Y N n w H W h d U d y y J b C r O Y c b R m y X q p U R C F 1 O X a B K p R i I 8 r W 4 Y n L M O + h k U f p Q Q y Q L s Z 8 L + J n i i 0 Z r M e A k F E Z N 2 r E S G b T Y V U s 7 8 W + 1 g z 1 U V U F + 6 K V x S 8 Z j B 1 9 e D P r 5 k N u 8 2 F 5 d k S i E P Z + w F L C I l 6 l l 0 F 9 V C 6 9 a 8 4 l X z x / z K 1 B i y P S w 7 s A Q l G c W 3 k k a / u G 7 V j K 8 4 O u l v / 2 y w w u i 2 t / W t s W U p e p F 3 y i O 8 C c P / t v 5 M F e 8 / 5 b e c L B u I O H h Y W O 1 y 5 9 h 5 J x v 2 u 7 H v y x / N Z u H 8 O 5 j K c r B k K 3 d F R 9 P F V V g J P f x P g f K x X e I 3 c S 2 d G I t C 3 e J u 2 x D c p U O T + Z 8 I o g b / Z X r b 5 V 7 H C o Y u N H t O j V z z m Y 1 D P 3 L P M G o X f 3 T D 8 k w h R r g r u Y C M U I f g Z T r p 7 v g n P q L E 0 0 r 7 m p 8 Q N X c e i I 3 A W 4 a B 3 T n Q q F Y T 7 1 U g n B 5 A q K R D C l r l Y q i u 5 o Q P z t 2 e r o R W e E d d m n 3 f m j Q 2 6 s D d v 2 4 P U 5 Y z Q 4 n + A T E m 9 v H 5 / g / I 5 m M L 9 9 Y r 0 e 7 U a 0 9 / T m W P 9 K u y d V 8 D d f p W 8 v c M Q w Y Y r K V X o 7 3 S c A O Z q v M i 8 l u a Q I Q q G o 7 2 C 1 J t N f k n V X 7 I / d k r z l i 3 C R O f 3 P V N a Z P 9 y y g u E j g r 8 G p 3 P K F u C N 7 Z 0 b Q M f j W f O / 0 B L C 6 v w e D L 9 o Y / a x g U a M s L 8 W p S P C Q + R 6 v T m O q z R 2 o 7 R P c P V v m w z t q i 2 7 6 2 + w e a a P 3 + K m 3 6 2 U y h F g W M Q r D J B / R y x x / p + N z i j G J / G i O B l K 5 Y m j r I E o I 8 n 7 u K 0 Q I 5 I + 1 t M 4 i E U 9 r 7 7 K s p 8 P u 7 p o G p P 4 S B f Q e O B 5 G E b t F t f c n + H h z 4 W b 2 7 u l O o E s M J y 0 W Y j x T 5 Z e k F H l F 0 K 0 M r y a Y n c x Y Q O N i b 4 j y k g 7 V d l 4 d Y X I I y t 6 s + x 0 a 5 2 b f M b M 9 A 8 c r 9 I 5 Q 0 0 p j z r q i 0 c y X r 1 2 5 Q W 9 q H l Z z 8 e y 5 Y 5 a 5 w I F r N 1 k 4 6 n I R G L a g W + A r a E 6 + H e A 1 X l X g q / 8 9 N R Y Y N J i D 2 N y i 4 N 4 X 4 i x F X x s A K q f F 1 G D z U u K M Q O e K 7 8 P T 7 I g H G j 0 i 7 + x 2 G s j C W X t U g l B s h n y c j G w Q w z d O 3 g o x h x m F 3 F p 9 c y Q K j M / M B r g 7 1 K 7 L h B w 0 Y U 5 1 u n B N h + n u k 9 Y L A 9 U 5 s w g r a 3 f 2 Z a P a x v l v c f 3 8 9 u 5 J H R 0 a w Y X 9 e 8 h u i c N m b x 6 G n M S I S G B V s K C 0 b L p t 7 d n Q G n D f 5 G A C v R r V K A l L x l + h 4 / I V J d u M s B j M G y b + u N B 8 z 3 C o g Y 2 V M G f D s B h y d k C 6 7 s z 5 k N p N u n a M e Q t M D 7 4 M r r N / u W 8 q i A g S 6 c S i J l C v 7 r u / L r c H F X d U j F Y Y 6 q P g h h y K f I j N u g i N m b T E F c J H 6 U H 9 o 7 b g F A K e R U u O X 3 s 3 n + 3 h l j b d H 0 a 8 c P u 7 A F 7 i Q c q m R G d 0 5 v W X r B S 3 g C D Q L j B h Y h H F M 8 1 g t E F N i t A a z U i N + D N I L J J O z C M d c K d 1 O H + R A L E 1 U c h J Y e 3 C G Y x Y P o P 6 D t h G x 8 i u F v w H + / z n E 7 L C y f i 3 0 G d W 4 6 t p 0 / 8 T 2 0 j E L x 8 T / f A S 9 t q F z 7 r 6 5 q o U A E Z V n A E o r c L c + s G z V N d 9 l 5 j W Y T 5 z 0 Z w a 4 o r 0 r 2 z 8 + 1 K Y + z 0 J z K 5 Q r M q + j L s d / B 6 L B 2 Y m z l b U g u i D Z U / C P f j b 4 1 m U / c e W p s n p w H 6 D N / O k 1 K E u Y 8 a A 5 n w 8 i M F w / e + 8 p k v g e L i J e A e A g K 1 / k x z 6 I 9 R g S J b 3 6 m i 8 d T 2 X q i J 6 H I o D 1 t P C Y B D H u F d P H B 0 q Q N a D D E e o H r 5 C f I Y M q H m K 9 o l E 6 A v 4 6 i h N Z x 6 n p L 5 x v U N 2 3 2 + W Q 3 d b C 5 S 5 k f 6 M r b P L Z 4 i V O W y n x 0 3 b s 7 X l y W C Y E 1 I n R 1 t 7 f q J d e 0 D i 5 h c 8 J X 3 R i g E J 7 V J I R H E 6 d d Z h T r L w X W j K r s 6 W c + V e j L m m 3 q k p u R e y d h m 8 Y y Y M h W j 3 d y a n v z j T s J b G Z t 6 1 0 z 6 H N p / F C f 6 S O O M U H G K N J o H T q S y P m G 8 x j q b E s 1 I R B 3 s W x n 8 q a h K b Y T Z q x t C x k 2 d T T N B s L i p e 5 P T u t 5 8 X 3 L 7 e c E f O 0 C s Z Y q 4 5 t M F Q o S B P 8 6 g b b X O k h d I 7 v V R N P W s B q / o 9 a o y 5 U 0 O k G D + d U e I 7 J k G l e o h 6 c 4 E g 6 H C s H a 5 h W h c Z n K 9 v y k b j q Z h c W S / o d f j l E 9 9 U N z c w y O y H a A Q H x B T B K H 9 m 3 + D x i J s + 0 0 P P F v a k n N E + c J T P b v y e L f F n y x 1 t 8 5 f o V x x c T t D R P n 4 x H r 8 b n h d L 8 G 0 + S 9 d G 2 m q 3 f I c 6 V n / X y j Q j e W C g e n W 4 e T N 2 X v H R N j x 4 t i P 1 1 y N S 8 w L 9 s 8 B o X r W t p l c b j 7 R L r 3 K X 1 6 7 a c / S 3 z 9 c 2 c s B D 2 y F l K 7 n P c 5 t P f v R 4 Y 6 + X k V O j X s o h I h l U U V 6 j + U K U + / c F b W p C / F h C F n l p o E s e L Q G j N y w k W D B d B Z Y E D 6 a 0 C b T g z x 6 M I t O U 7 q r d F d / R 2 T m 9 0 x i O M H p A 7 C Y 2 H i w S v T Q + 3 7 R y G m S o a a O V c m C I t B P i 4 z R z 2 u x S Z D r Z t T 2 J p 6 / n I M L x r f A L p 5 5 M t E U v B R 9 i i p S U c b J b 1 o 8 R J 1 N w 3 j N H E K T N s Y B G + 5 B U s Z o 8 / K W K m f y 8 G 2 w C c D A s j A z v D 4 u v f z 6 x V Q c Y Y Q q 2 n v s X u T r l M 4 U o O x v V 6 1 c 2 H T B q l o f C 9 x 6 v b u t 2 2 G i I P c g + N M i q h D n u v E e 6 t m P T z C 1 l D B o + L S B x P m G d j S z R 7 e h M l w N v B I e 4 b 6 o o w s A I + 3 n q I I D a Q D H B V j r O 2 y B K m G z l R H q r b n d 8 Q G x 9 b E + v N c E 4 + Q W E z 3 F 6 N C 7 s t 1 m w u 9 + 4 v W Q 8 2 9 f 7 3 H m 4 0 J C 5 J e J 6 M T 5 U C k I 8 T E r I e k G w I m f y S 0 o F 0 R F T 8 k 7 J u e i K N S S j E u s T l e K B C u M P d F m a 3 S X J Y I A i Z 8 h e M a R 2 d U R V a Q o 3 i / O d o B U N / 2 4 g z j g Z / 1 G D E g k 4 2 h U C u d z L E 8 p 0 i R p 7 F 9 P l M W z j u 3 n D U p N 9 j Y S j 4 O W B y V e I h v + D a o M h o j 3 t / M H W q 2 1 u E j y 2 r O 2 K u + P D K M B x J 9 5 H E Z x 4 M + 0 N e 1 k B E y 1 b D 1 C U t y 1 1 1 7 y d 3 j p E R d a k / G 4 1 O N o o C e n t 6 K A B 6 6 A i X x g c O I r w 6 N 5 g A i B c N f 1 / 8 S d h j u z U 6 Z b o 7 O n Z Z 7 n G o T w 4 o 1 g E z r v j e z K e 4 M T K u c u R 6 S F j Z e 2 d 6 5 a E n 4 I C r q G 3 s q g z 3 Y P 6 j x x M a a 5 C s T h 9 0 o / K a p F c U i r z W U Y F 8 C C D W Q E A X M Y t a U d 0 r n C l f 0 V W J Q O B Q 5 M u C J S Q n 7 E 5 c B 9 1 0 V R U G 4 1 c 4 j 4 D v k 9 s a K r 4 U P S k U F k h r 7 P G A V + 0 l c P P l t 0 J + B f u M M B c V B + g L b A 0 3 H h l N 4 e k 9 E a P e x R o k m G Y 3 y S C a U Z u j T A E s N K R O Q L f I t 7 A / d / S i e I J o j X z L 9 U X 2 u v O P p c v U u K s i 6 8 4 Y x X 3 R f p X W S n X L Q t e x B / 5 Q H e s u t o J O G Y 9 y f S 9 7 F j t 6 8 p R Y v v b I G B z r h X / R v F b V n s 2 H h / a H j m s a c L H 4 m f 0 v z r V 3 Q q z r a 6 l U 1 Y E q Z X y s 4 x 0 Z V v h a 5 h 7 I t c i q + t n Z 3 H q o a j 0 l u 2 U y J R W p 8 n / d M i 4 l z / g e w h M j G L Y q C U I f N i k C + u u + w T 1 p H X s V K W i v 3 R f M 7 l Y U P D c q 0 t g D 3 4 0 Q k i + Q t P i A h L H p 1 r D j 6 b 2 f / C K u h N Q Y J / p E B b U s D u Y + M e 9 B X U + Z 0 n O R d B v n 7 J Y v g U s m e f X Q 1 w E 3 u X L Q k K 3 D p s d 1 w A x I Z s d u o D Q U N t / D 5 b C e N U o r 8 P t A / E m h N K S k H v w s 1 b C z V K P R l 1 5 x T e 8 E 7 V w H t H N 9 k f u 3 V n N W X F 5 7 C Z Q 4 6 Y t C k t n 2 r q v L P d 1 R 2 j T v Q n Q Y 3 O x H I e / P M 4 g N S Y u 2 5 o Y C l 6 2 L N h V Z P O f h + 9 t z U O e 8 O 4 O e r v 8 h 2 1 6 N g D N r D 1 Y k z j W 5 u m 1 5 + P t b k T 9 7 S H e j 1 1 o a E Y N j 5 L H d f n n n 9 f J I V u S L Z y Y 5 V R 8 q 4 6 W h Y b 7 7 P 9 w h Q 3 P B U q b Z f K h b W S 8 t e q s 4 6 p I P O i d n 9 z d T N V Z n 8 m F Q c 0 Y n V M W F v 5 m Y V r + O C D T + X w p v y P x m T 6 D P G X y D 5 9 g X h J d T V / h B g Z z 3 a 1 L p h N F J E W O 2 2 E k 4 H y 7 s v h k b n 3 + X S r z R f o w d N 0 5 J K X 5 p e s z M c j R + U z Z O 8 e c n 3 h W 0 s L R h H D P 0 1 5 T j T g c A K S 3 B M R T V z z 1 f t 1 3 O Q Y G e T Y N m u F 6 d 1 Y K 7 7 t w n 7 q z C L J R r C 5 O U N Z Z f m + 8 v D R g j X 3 U x R z 6 S 9 3 1 d m I 7 K x K G 0 N m S w y z x F d B w A r u D v 4 k M t W H E 3 B 8 y v Y A S r I k f k V a o i O d P 7 e 8 D b E l 7 j Q r R h k T i / b x D s 9 t X 3 Z e K g x k T C u 6 t m 7 U R 9 p e 3 g 7 P K V R h T o 4 f h R G J 9 r N X a r C o w a o E M V D s v k + d V Z e 8 1 1 M Q 5 x a B D 7 u X X k O U w D m s U D V Z N 3 c C 8 v u f 4 W H N + D B s Z l k S p 5 e v H V i 9 R 9 A N / S r + B u s 0 q k s I Y N B U a u k l b 5 V k 6 J N J / 9 v P P 7 o U 5 K 7 h M t 4 l V c w N 3 K G b + z 9 R 6 b u j M y n K 9 H z b d w w d y Z E T X j 8 x 7 6 T 8 x t z r n J V X K Z I N u Y J 4 m 3 i / 1 I R V o p B y 9 U V 9 6 8 X a z + 2 X K 8 E J 8 O D k Z k d B h 8 W A 7 L S w H L r n 4 Z 6 p w + i c A W I g Y R y A E h 9 O V 1 K g T v 8 8 / U l 9 L n z D G X d n j s K Y N o e z Q R w I T n S p E X t 7 j G Y D Y 7 a / w p K W m j q q t 1 n 8 e N A c Q 5 f l K Y W q F a g q 4 L m b M E U X A P E b c v 4 0 o n + / o r W 8 z p p m H y Z n a h K C q 1 Q f z G 6 j Y s U j 7 E Z M d A D U s o h c / h 2 i R 5 X 5 6 w y 8 K s I o 9 R L s Z 0 m b v S W 0 b P r M r P F + F 0 R z R t 0 k C y 5 h 6 y r E 8 T k k V w f m m R s w U S A D 3 p G A 9 h D w 2 R D I F q 7 w n f H k P X R W e r r 1 / k w E S C q Y I c C v O C L G f k x w X Y o C a k j e N e Q z Z B C C s K g V c e m 6 G M l M q K C Q x 5 i f K U b W / + L L g p C y I k T V z G z E v 1 Q 5 F X C s Y P M H j 1 K E h w w u v M Q U t d r 2 J f L W e E K Y A l k b I E 3 c 8 O 0 T + G W d o N j x v Y T L / M U L A X L g 1 U u g h Y s 2 P S T Y M r e 5 y O i N N T A I o q T m S v 3 M w G E g Y 9 N o D R G T U z 2 r G Q Y Y l 6 l Q x C K 1 D K c F 3 / / N / y p y V r O L j j I L k A 3 7 R g V G Q J C C O 8 9 S U J Y l 3 E l Y + G x K Z Y j i P P v V x z / a H E g z Y w P G E P f a O v 1 C t E f B a 7 d 6 I L o n x c N 7 6 o g / S 5 A e y Q J c V q P 8 m v a 4 1 X 1 Q v B H H A C 5 5 Y R x 8 V d k Z 8 t o 2 g 0 5 O M d Z b r X Z 4 4 Q Z 0 c 3 L S a v W + O r C J x X / z c A 8 v M c 6 j I z N r 2 N 7 1 C Q y R a I 2 T k x v e j C r c H v 0 n z G i T T y y 1 b G e e 7 m P r U B 7 d b 5 I / R t o g s s v 7 3 p w i E P l U p r z 2 1 9 z S E 6 b O / d y d A X b Q e f h B 7 l C N A w G 3 z h N 9 9 + s I q 7 G n g i M b e G t I T e 9 o 3 1 S j f a s 9 Z + 3 k 7 E S R O i 3 D b t K d Y S 8 v I A D E o x 4 f y q G / H O C V 3 O u N 6 H E U j c L e o m B M g K S h m 3 Y t 0 y U a d + e x / S k h S R X M 9 I g h 5 8 A C M f v + e 8 K e v 9 p U B m j J N C c Q U m f G F G s s m O j g N W T 5 0 J 2 6 d e g Q J Y v e H X A 6 e 7 D + f M c Y q K G b r O H j V S J w + B A U o l z 7 Y q Q 1 0 f R B 4 1 + h p + o 1 L g f h m s 8 A T k 0 X t Y / M w C c R o N 4 u i t V l 3 s 0 O P d n q Y q / s r u J d X G 7 a 8 7 U O r L Y 3 B C 1 h h b W a z Z y s f K v u L x g V a c O O S O d D G X R 7 3 m a T Z w H j e T 1 j j s T E o x P s W M + J k 2 8 p I d M J 5 a c G d / q J V Y 0 f b S 4 d p 5 C 0 P L 4 1 9 + p e 1 R 0 A 1 b N 4 3 o w C q 1 o 1 U 0 a o Y 8 e d 4 y 4 T c 0 A g r q z Q g 6 o w D i 1 X 5 7 2 5 C K b K C W c y q M A D M J X r z V l + h k K Y K / X v i L i g d T H T S m A / T y L m r K d o X G y a 5 n M H W y f n m v p r s M Y h W T 5 B R v a R 5 n N B k G E H y d z c T / L S x q M k z L Z u 9 d k t Y W 1 7 6 e T O K E V R B I y a P 3 m 1 3 Y c C e 4 c 7 s S A Q J p Q K v w S C 7 a h 2 c w o T J H g v G Z Y Z f 3 K f u U N E 5 I L a a 8 d g K + D L F g a Q N x 2 / k f P o W 1 m K t D 8 x s y Q z I T m n Z j k 1 7 t r x l c C Y 6 X s 5 Z n h / v T v r Z Z A o C m Y x w u u N H a Z P l D f E 8 O v q j + m p 2 p v M 4 k L L A s + p k z Y c B c + s 4 Q 2 0 s 1 K k v O d T N U / I X 6 4 G u H D c A Y e + Y D Q j O 0 I O U X x 6 j O j g 6 9 w 8 m V X B z / 1 U P L G n g w B W a O j b I h W k + Q m z i c y l h 8 I o v 6 S A 0 S X P t d o t p 3 q K V d W a t g n X T X G h T y P r w / 5 A X o v P F 5 C I G Z W x D F I U N 6 X Y g 3 k B k m o K m 7 n F r w 0 G u E 3 G i 0 s x I 3 g H a e l j B + t 3 7 S E Q l K w 8 F w 0 C x L 3 M 9 x C q E Z l Q i + v e T k 0 i k K W y 6 S c d i p 1 / / 0 v M Q W O D 9 X S Y c 8 G y R f / j X 3 o U W 6 t g M O 6 J x x C 3 w w W k N D g 2 a 9 a 4 8 1 / C 5 k I 6 J d 4 F X w 7 D O e I R + Z y f e 0 a x q I W 8 x x t 6 e + 8 L C K Q Z e 2 E U 8 o j 1 F e y R a h 4 q 0 p g z 0 O U i 1 / O s f p 8 v 7 h J u T T x p Z b r M O d Y D z 9 2 / I 6 1 T T A G 6 y m F B D s Q J X y z D W y f Y C Q / H c 4 l Q H b u V i 6 b e E w 8 g b q X a 2 N n E A h C H I M H B 5 w S O x p h 9 Q U + o 6 Z w S + O h 2 u z Z 1 2 I q n B y u J N A 7 6 B N P W p U 1 i M L t l d Y w B b 0 c G q 5 Q Y w 5 L K i m P H U n O W P h b J F T 5 R T x E 6 y S m Q K E h o W 4 5 I M T h V J q + + y W B H P N U 2 G 2 r + L U K K r 7 G M y 2 d 7 s T v r Y o M L F 6 l 8 h I p 0 B b e F v s C B L w U x 5 r l G k S l 5 w t Z S R J Q P S I h m g / k l S p Z J Z b H N 4 W X E H x a 2 H N 3 n 8 1 O c 3 q A M 8 l P 5 F n w / O 0 J f x V K a t w x T 6 3 h F R D U 9 z 3 V u R 3 M M L e h g 5 E / F D Q 0 m d E u u / N O s s E 4 p I 8 + i f a E 4 P m V 3 H X f 7 l e o + Z f 0 6 W v w 3 v t W d u 3 k a v t p m n o / R 6 + W 5 a w y P + P n K E W P k C G 8 D 2 8 l n 7 6 4 n d R E Q 3 y H K H + t 2 2 2 G g x y H c G m P S 9 B e 7 r r w C 3 L I a V a c f u 6 C V G X H S 5 X m r z + i 9 6 B C P 4 s d X w I k q T N 6 I e u V d Q p o v / b g T n W + o I f f a 1 b 0 i k n 9 C y v O 5 u z l R E A B V C n b S c / I H g i N r g C l J C 1 E Z y u w u r b V V y z A + x N x A T 9 V f m + g n 7 U m / k 3 k D h T 7 O / z G I + O b s t d A k p b m j 2 f u c V d I u f 5 j t e b + 6 c B y B X K 7 2 u 3 7 7 l W 4 m 8 O D W e + 6 V 2 d L Y t / g r N S Y N 6 A P 8 0 v 5 p f N q Y 6 l W u f q 1 q K m 1 j m T / J W s 3 l a K 7 j p + 6 1 3 m X 1 X d v t 2 4 w x D 6 q A y w d I I Z S X b E e J Z 4 m 8 O b p H D 3 4 L T h b L m B f T X j b 1 k m p Z e G E O 0 T P Q h B I 7 h 3 3 p 5 C / f Z 8 N W k M A V 1 8 7 I M e 2 + I / + U k 1 i 1 C B W v D r + 5 e L 8 u B / g v u J + X z z W r 5 v q Z G 3 U Z 5 n T a f 2 c P M 7 K x 2 3 z c w 6 F e W w 3 3 q 7 j 9 p 0 v 6 1 O 5 / j e 3 v o q K 8 w D T S e v S H Q f f w e L B R 3 / Q g J E 0 R 2 s 4 e y e s S N C Z X H 3 R / z Z u g V c O q 5 u t E 0 t v 8 u v 7 5 3 h q j q X 9 P v y O 9 P Z n i Z g D 6 k U 2 z E f a E O s 7 U X D g r 8 P 3 S 8 6 h 8 0 H x F n s h 8 Q 8 X D n J i p L + I i c + H w S j c p f k Z 6 P m 0 j o J D i C N f X B Y I b J S n s a G 1 s G E m 7 + L w 6 z X t q p v D X w W C F R I X H / / i 5 G q u w g L e O t g P 3 T Q 8 m m n 9 Q e z B r r N L J C F Q f r z T W D z J 6 X m a / 2 u A x f + z i b f o 3 6 5 S d s D 1 m 7 + + l t N b M l p c M 9 / q 2 E B P a P b O M F y 9 2 G a S y n 3 w 4 4 Q s n U / E 9 V S Z P b z B v f z h R n r / v E 9 q y o 8 4 c 2 V 0 J o N K 0 Y R s t 4 O y p n R e T r D + h L e N S Q m N V 8 b N V x e k Z P u a / d V q Q F z Z n A E c T T z 3 h z 7 V o U e u i U E E D Y v 6 j d g N i i b L e s 4 d O D t n / p P t B L t p U c s x R 6 S H 7 Z z h y N o h 4 S 1 h j j D 8 z n t y j h U 3 1 7 W L 7 o X Z l j E E A P m S S K E x y K o d U / t t s U A + 9 w b G G j U f s 7 6 D / r x M q g / r t H C d I a J z x y 7 w / c 1 3 p r G n c f f 4 K m 3 B M W x m T R M x w a V z k r N e i n y u A E T D e L H K G v d / D O G I Y h T E x O Q 5 R + 0 J P p 0 j p U O h y d E 2 c m X T y O M 0 f y a 3 C M 3 g M g S r Z 6 4 v a C U Q t 6 E Y s Z G X J l x 7 6 s E U M 2 f J 6 V 1 g K 5 A N S J q z C k V a L A Z V i p Q t G w Y G b z e R B p l r v P 6 g k Z l 9 l q 8 T E 8 j i S N x Q B Z Q 4 l e T 7 G I B / + W J B Z m P v y i c 7 R w D s s d S M v u B n Y 6 b 2 G 9 t a 5 o r G 1 n R h K i b O T b x 0 O M Y w F E Y 2 e J b a h 4 J h z h 4 n H T f g x x s U F 2 z V C K P B h S h j X n 5 6 B l A J 7 7 Z x p n S m H l w G J 1 z 0 z B a W t 9 m q 4 X l 9 1 m z o R / a H D K V y w s f k G G R z I c F i 7 G 0 s H D G 3 3 X N A Z E 2 8 L Z 5 m J K a m O r g 8 o G p z i C D r j P / 9 n j c P 6 D 8 n B s g w N / k P z 9 f 5 0 a / / K v p R v B h z j D 3 s d 0 m w a d L Z E g p N i w E d e N 2 B b + C 0 O E 2 B U r V 8 6 2 A 0 t K e I U t l e g 9 H j c U l L h x T M b K H s r L O S E 7 I y p k T r K b Y u q F P W U m U + C 1 j f G z 5 E t 7 3 Z J x E Z x p I L + s 7 P 4 f S I g N h m M i C r g M k K j a 0 9 Q Y c 3 q A M m L z w Y B U 7 Z J g b D d j M d h h f i i w 3 w j v H Q R m 6 / s T / B P s y + / c / a y 4 p Y r 2 d S 6 q D Z P n + 2 w X 2 4 a x W 0 M t T N W 2 9 T H P u 0 Y 2 b z r X O m m 9 i / 7 Q M a Z k a w w b o B G + g 6 C U H / B u u h e E f G A D i x a 9 W j 7 z k 8 n E O E O 7 e X 2 C J 8 V K q / f b 9 b v e L e 6 g d d 0 7 h s a j G M V h d z N 1 X r m V P G j a 8 t F j L B 5 D u e 1 B X Z s d p 2 w n V P w J g 8 t i G z 5 W d J G W N 8 C 3 x p 3 R n R S w p 9 L f + B o O k F W K b z a Z k 7 1 P t e z p S k C O / / 2 7 i M o S i I G 2 h R K f 2 y z 0 3 T W k M + y D l i w O f M Y d E X O C s a y j 1 Z x y R Z w 9 9 w K b v E 4 N 1 A V j D p m b f B I F f c a T 4 D m 9 / p V t 9 6 b s s 5 H y q 9 9 w j R m g J y l e l Y O M o Z R K P k z 9 P X 0 i B O o 4 Y y h C B z E q I m + t u 8 + / K G Y P g I + 2 F + S G x 8 q m n 7 w I d L 4 f T X C J V E 1 q 2 x a C x P 7 U 3 g W 7 c S 3 z e q q q 7 L 3 4 6 S 8 k Q Y o J a j K Z + J u z h w 7 P W + z C M 9 Y c G H O T o R w O 3 F m 6 n a 0 m c T R + 4 e F w V N 7 3 6 c 4 g A 8 U P Q C F i 1 / X n W m k 9 3 T C D 4 n a K r D h v D H 3 U B 7 F W b z r r Q P U M j A y e K L 6 T V r g y a R T e M z L r F u V c e c y X 7 9 B n 1 Z G d j r u I G H r 1 t w f X W j 8 U p o b M v + 5 G x 7 P Z Z N S t s X y 7 F b N w R D 9 8 D 5 V 3 W m x j X s M + z J 7 r U a q x 6 r o F u e I U e 7 Q y U J v f y 8 n i s P V 8 V V 2 + X 7 3 C v / a + o 7 Y J M E C o l c 9 o o T b s J p z X i n 5 k p y x v s a X o 8 M g 8 Q h g F R v 6 u / b z I k 7 G s H N + w q G O z x 0 3 D J D P N C g N l 5 6 1 + w C a Y A V + k n b R Y U 9 J U P W F J Z h w o R J 5 1 6 b v 5 8 P A 6 H w S p i u I P w b L Y Z D H q r c Q a p 7 I c x I v v 1 C V j l i 1 L r n d A 2 t X 4 A y 5 E + w j v g T H 5 R K I t d C W W 1 Q y D J 0 T 0 Q o d B 7 + 8 R s b a d 6 t Z W R W l 5 i 6 y E s A V Y + u r B 3 o B v 6 L / Z x v 7 g L p j F 1 + 4 + Z w v o 1 s b C c o T c s F f J n p i f J S J I K M A e 2 4 u 6 j R S O j X F k F 7 q n 2 s E L P j P E H x 8 d n n j e p f X v H 7 o E j C s e X j 1 p n + f i U D s E U 5 y t 9 M y e u u x b E D k Y P H B 8 h L G h e d u a 3 d Z L c m G 7 J O / A 3 q H s m / H N C A 0 h C M / 2 R 3 P D O X V c P + r l y g y 1 Z Q t k L K C m J C N y r h b W u + Z h A H 0 Q D F D t f O g n p 4 / X t 2 l i U G 0 J j s h 1 2 j 8 Q R p p v n Z 1 b 6 P Z q 5 e y L y b P N Q N J V S t Q k v + J z r H V g x W r P I U M E d j y 4 w / a V M Q d R 3 q F V 0 Y S d c P y J 5 8 4 X S S g 3 h J i 1 D f 7 p H k 0 k N v S t z V t 9 8 e H E Z E A x + f 0 B 3 g o z w G 0 A o v r x w + E h C 6 2 m s q S N h l i x 3 k I t Y 7 + T M C x G s u u w c C x h 8 8 R x X k n f O 9 g T 1 F M D V Y V 9 X D H p J S h l j o d r b Y T 5 j p g 6 k H D H 7 c t 0 x g q L W l 8 b 3 v U + e 0 o C m 9 9 H T C 3 o e e d Q H D L 8 s u H E U P v 7 6 0 q 1 w v x 6 3 9 q T g m M K y w b 2 U N Q 8 X 9 S I m P 6 L g y O Z o G j D 1 / Z X h K q k X 5 r s F q e d J g 0 a v C p e G H S M O N J P t 5 t A s o U a 1 q p + 7 + 8 f X Q W + T q L z p 6 a r Y / 6 9 S t 9 g / E T U t Q Z X w K 6 L + Y q 7 C V z N Y I 4 7 4 m K E G y u B A y a 7 Y j D y M z U V g 3 E Z M h 2 J E f R v t R y X y z E J O D J Y 7 R i Q Z L l U u Z / L P 5 A V U b D R b G K o 0 m l i H M Q h 3 3 i S N n c T v a M F c U I I D S E I O u 2 G j w O U U J 7 z J 6 Y Z q z k Q I Y Z k 0 p Y M 0 q W k 0 X y B 9 w i D s K D y 3 B j L c H T o p t P K / o 3 D + a v B u 0 v e 6 p P I X L m u I 1 x 4 K r 6 E F C m b H x C x P G M Z p K A C I X p R Q E Z O I i Z i 2 g f V B v 2 q D c 9 U W f h 2 B A g a P n c H 1 k c t M U N k o V Y R 2 t A F 3 S S H Q b z Y K y Y + 1 x L Q c F Y 8 t 3 / 3 A c a 1 e 3 L 6 g I v f l U I O H / j M d i Y j i X + W q D a n 3 a C d Y u 1 r e s d Z v j 0 r L z M 1 m r / N b 3 J f s 6 m N 5 p g d q p v T m n 1 b s 5 i Y w e i E q K P u 4 n s k L n 2 M h / A 4 l d 3 z 8 e v / o 1 T z M Z X q b i I + c V J z e C v P z p a N B X e C G 7 p 9 2 w 8 W z 2 H a L F U / 9 i 9 2 E X t a D J l p W i 7 7 x 4 t t B S 0 7 a O 8 S x p j k a v u t q 9 V W 4 5 2 l j H J 6 X O e W J o 1 d v V i o i P F m d 8 L W 9 u X 4 d z Q / W E V N a R e b L x Q n a 4 3 H p 7 1 8 2 + o l b 6 V 1 m A + f v L g i a S p O r Y 8 w 4 A a V y 4 5 I E x F n V L v 7 t p a N c U q V A A e u f k f 3 h h X R b p C C u 6 c o b g U C Q G O a w x h s 5 r n Y 5 k G P + c d O i P Z W k Z p z s J d d K 8 b b N L 4 v x v H 1 W 4 N / 0 I I z 0 f O D F D O A j A 1 U f b g M R / u S U 2 H p r G s e c s Q 2 i Z R 3 d q H 3 I z K W e x u s b + R p B M M p o 5 H v P f c H N T G I A 5 3 m 0 F P c 2 1 o f T f M + / i 5 I F 9 n / 1 e t 6 c P o V t v 5 3 8 v b E a f / F + I n u S F T I v f 4 j W k F X h i v O Q m E a T l Y r z 4 B y 6 P n U / a T 9 F V y N v X i + H i c I f l i y b e v L s p T Z v O 2 b k 1 b a U s + 2 0 o R A P N W / i C K G v 8 W m t V / d d 7 P F 6 v i d l m r 5 F 1 s a e 5 U v e 7 e s s 6 Y v b g + p 1 q u A T D g 9 a 8 0 b m P f / f t N w 4 + v G S K t t H F b d 4 x g v k h o A Y A W e 1 F i U X L i k 0 F v h Q D A L T y d P a t l f 5 C F / J 5 9 7 P Y 5 t u N g m C P H P 6 x V R i b w H t + l P O B + u O Z 9 h W K t 2 y j j G O D + H F R W A l 1 z o g y 7 q f b t C h p i 5 z D x S 8 C Y c r z j 3 p x Z D K f A N Q U 7 A 6 F P m / h m h z k g Z w M R Q 0 C w o c Q R e + n z 4 z Q x 4 C A f H G C m g g h c V 6 A P O q G 9 v 0 N Z 3 8 P V m X 9 f a l x 2 4 e C 1 M S p P w a D y b x n q N Y j o c L U B 2 7 f N x 1 d J y j F V B T D C u h R Y x / / 5 J K Y 4 B X F 5 u 4 f a c S w y u l W 3 I 8 p o R Q Q c n 4 5 K b c 1 h S g w X n 2 I j v a z Y m + 2 e f s 0 x f H s j G k c y 3 W S S 8 L A k V F o l G 9 4 o p 6 U e j j T u + p 9 / B w m h e 6 U r i O W d 0 B z p w 0 Q j v Q t L E C t h 5 1 J u j G i U Q C H L m T L M p x G G l 3 U u 0 x t F g L 4 P y E 8 k b k D E r i R u H n w d R A z x M 5 K H o e 7 v D b / 7 D Q L r A h 0 e c Z P i c Z + h Q M b p h 2 u h 0 3 z E Z A Z s H S 0 U M a r h 3 z v X D 1 u I p Y G v 2 1 Q z G C f Z G 7 S m q 2 o g / X H g H y C + d X o q 9 N p 8 f b g h w a Y E y O L L e 8 5 q I y + A 4 5 m r / A M 8 c N 4 Y 4 i T 7 e S + q G u Q 8 s m U 2 n 9 z Y Z o U W t B Y t p W O f 5 5 k X J J j K J J d B b N g y 3 G J h 7 D Z H / r i k W q V 8 y U 8 H d H i l 9 5 k / q C v M i O j 8 6 6 y b j F M u b t l k b R a v p p 8 Z x C a A j G D S x g 4 v k q W W s K i n H S b M G M A i w O b h + i Y 1 U 3 v g q 5 D n 0 B W 3 t 3 h z A w J Y 3 h y z I S k H G R z J K R n Q X C K C t k 7 R l Q K Z C j H m v o 2 8 N D h o j Z h e H B 1 a B v t w I y Y B O U 1 C L Q H K t W d 5 u / R H 9 3 8 + 9 r / i N D M x h s v n l O 1 E + S / H e A Y c S y D K 3 + 6 l F 9 U P v K K J W P B Z p S + R m h X A s f j 5 I f D q i 2 Z x B j + G W g d B 1 v U P y Y l X H t z C 8 p S s y / h J l g c 8 B n P C o W R 9 c k J V U t B B + y I n Q w r Y p O d K y B K v E o Y w d 5 C X J b 4 I 4 D R C U S b d D I k V E X Q + m H Y Q 0 d j D 4 1 R O I b d q 5 i m h E d U 4 x 6 q Y s v 3 B M g R d C o T z a 1 D M T C k d P l l l E J x n p c C a b i A e D O H 6 k A T 6 r 7 N b g w I K a U A W h z Y i G i 8 F / R X i 0 C q V / 4 A 5 O g j B C M 9 J p W a n F W w V h F P R P 2 h t B T 3 P I t H D C B 6 C e 8 I d c X B 3 4 f G U Z K F v q B 3 F 6 2 A y h Q h V Y q K J t 1 x i U + Z E Y r 9 M 7 C d S N z k y U Q j c / X 6 5 u 7 2 B R N G u X Y c V N b Z K 3 8 o 0 G 5 6 V 2 f i z b W p 6 + 9 e s p P j W H m 0 V Y Y 8 0 2 3 d 1 n c e Z 3 K 9 / y G s v M T X P 0 1 7 I x j 4 R A C R h Z b w f 1 C e w O j 7 x s T h K b n 9 a q f y v a n T N u n g W Q I 6 s R A U 1 9 V 7 9 F w 9 N r s j R X U 2 a s Z R j W n J l b L 8 1 I 9 d 4 9 M 8 w O t R p n b O v I K C s + V n Y 7 G Z t j f I Z / k F l V X I S A Q 3 O l T W M 1 f Y B g u A 1 t / m T l P Q C / 9 R 2 / g X w C 5 4 e U x R v W M m f O T E B 7 A N L J D 6 T e Q k w B s b A y F E g 7 Q 1 f j S 5 C t X E Y w R P g U 4 T t A q c j u 4 1 m 1 T 4 O b 5 h W N I B 3 U v 6 0 7 4 o 9 0 G A 0 m w z y Z 1 j Y J D j x 4 O 7 I y S y X k J 3 U W b N h S f G H F M 3 e g z 5 + 8 m e 7 d a v 2 Y r h / f y 1 D d E B 7 0 8 5 6 2 u r l u i B + 9 3 W 5 E 6 5 1 I 2 g m c 1 K 3 H G k P 2 9 G d e m F 8 d + B r i 8 w n E D R c p + J t c S K E Y U s 5 S 1 G j M X b 7 V X S T 2 L c S O g W j f V r 7 6 G m G G Q C N 1 f 8 6 m u P 3 p t S x 4 D T y N 2 A F T j U a Y M r f U 3 3 X X M s 7 I t r 7 b 8 6 F 1 z T 5 m W 3 2 A l e A 7 G A 7 7 S p b g + 7 b p / y z O v V 6 W K 0 O u e 9 l v L G u F r r z y v T 3 Z N K 5 f T y n n G 4 z M G u W 7 1 r m w G s E g h L c U / j a l b T p 8 2 L k N w E s 3 N J v s t l c f 1 q C + B 9 r E u c n z U d j Y 9 3 G 8 0 Q E 6 3 f k x Z + 1 K u m v W v d 2 Q H j H e S Z 3 z d + g Y Q Y u A o 7 F m V c 7 B T x 1 t I 8 H A l Y v u G q w z / p D K U D j W 8 T P 4 T 2 j 3 + o y 4 7 b H a l H w W r M y s R R X X h Y E I N v W g a R F f 6 e 0 x X q J 9 r 4 w W a X n V f I k A u X i 8 d v 1 6 d p s N 3 v r D i r z k d d 4 F h j 5 p f b + e G 0 i i Z + b w j f t 3 7 v e v 2 W 4 0 B 5 3 A d c H q C f o k L S s / d + F j V G Z g C 9 P m x 3 K C T n X 1 A r f L r M u q S b I / k 3 3 9 N K I p m 5 Q 5 Y b S 3 d 1 T v V H 2 p a j 3 L f D 8 w b O p a X q j 5 A 5 s 1 9 O U Y 1 6 D j 5 4 U C x H c w s H X 4 1 / 1 R U N N o w G o m B q g o T q l Q J K p f e T 4 o 0 s i O B J v M V a A u n h U k h k h Y j / c f Q q b A S j a U q m G M B + p n k l q 2 1 d d C E u 0 w y U H a d n Z h i R n i c X N P 3 n 1 L x m B U e s S u S R J 3 y M I 4 0 V r g n T O q Q a C t n U O 7 0 9 s L Y + W B 6 d F g f Y j e n F L f h j 7 t u 8 O Q N 0 6 9 7 D a v + 0 h D t I u W i N c d 9 9 c q K 6 b O c 1 o s N 0 M d 1 7 7 l O l I o v F k O F U R e x b 0 M W D E O x i i F 2 G 8 3 O z R y l Y k b x g b g t T O 9 J A h u V v 5 g p h T e k / L x G 4 V C n x A C t c C A 1 t z L A T H I Z 9 R l v m l 7 d J Q j e A Q K d B f v + f e F V 8 M p n i d i K 3 q 6 c Y Z 6 C F Q E X U L H x N G L J / j 6 H e P F 1 + a d P P h 5 M 2 c 3 R i A G C 4 3 P d l A K M 5 D N G 1 Z 5 e z o y T l U M R v H D C d k 5 I P a g g j O h E H R K D g G o A x G x s F 6 x j W g C J D d s + N X 6 O F t 8 z v w U K J G 6 S w y 7 M 9 i y 4 R c P m y M + Y I O 0 5 0 R E V e P S y h o y k P 1 K s 3 6 s L S q 7 N Q o a v H x Q f w a O 2 a / 4 4 l g O l 4 + q K I 7 Z V e q S E F o f W C j R 8 n F E s J f 0 T d a N R / j k K L T E 5 E x 4 N + P K m m H B B p b Z h c 4 F v F 3 a f b F X m u u i 6 e W i Y e o F y f 7 N W b V 4 d i i G C d u L x A e u x 8 K b P Y Q t M i g o T / Z q G U v A n Q 5 8 I Q Q e j U 1 c S 8 5 L 6 u 8 N T 6 k c y t Q w l 7 k M E S w U N 4 I N 4 I i Y F G J 2 i W z q T X X 1 r c H f W E Q 6 W 6 1 / n k h U W h U A X p D W a t m G r O l Z y 3 G 7 g 9 A l / u R z m Q 5 h k d I 8 3 E F U 7 4 T i g q c C 1 B Q j h y M 7 b V D 0 R M o u 5 o 1 7 V n l M 7 5 X v C K y Y f M t A / T z + V q y f 0 M B l H l H N z 9 b u + v J + y p / W z P J j / Y 1 8 N J r N A n c X a s q 8 N v 3 e C l I A c O J b + 1 i a G 1 n T n 3 w s E B s h U / r X C G o B U w k n c t V 5 1 w n m I t R b F E n d P t 3 4 P w 8 1 F K r d d G V d 3 9 7 G 9 u b R N 3 W x e a j R K M K 2 u L n K L 1 U n b p T 1 b t G n D m F p n K Z 6 I 5 o + T B s k q 1 n f m M e F j l 0 W X Z E P r I v 0 N D 3 k t 9 1 y v 1 s x 6 x f t c T 7 / z f 4 s d n Z v j B B 5 G o Z i z C B K i S k G i J B d 5 4 S z g I m y C K O v 0 r G 4 Y 2 c 4 r w i O U 2 N r B I 7 N 7 t i d X 9 3 N b J z E b f z D l + h N / 6 A D z t b J 9 L j L i j c F 9 u 4 H r 9 9 h + d G t M L 7 l D X R M c 4 y H e X b a l / d v D h X F q d H H e g f H e Z Q O g k M 2 c S t H d B 5 3 1 w 8 F 4 S Y O K V 3 9 a S B r f P S g s c / 1 k N q V A C u d U 6 b k 2 t N q 1 7 F z c j 3 z O w q R z K j Q U 9 t v 7 3 5 Q S S 4 O b z g L B 0 a x n u p / B S 4 n E e Z x Z o 4 + l j 9 w 8 7 0 / b Y 7 W 5 0 P y 0 6 9 X i p a m F L V I q l Y v f 0 S b s L Z Y 6 v d H O F P q d b F A L a Z o 9 W 8 q J B J 3 q Z y d e 3 P W g h s 4 O z Z 6 4 y n r F h B 8 j B 4 y Y 9 6 O w N Y F e 8 G o Y j P o J H 9 4 c + C g n X m B F f 2 2 a O R i 6 x 1 n 1 m 1 w W S 5 d d e t D k e C v G 7 p 3 + 1 m 3 Z o N m h 1 X s w D x + v W m + V Q L 6 H w p 3 1 W E d + B F 1 1 i Y U R E S o H J d U a q A b U H + A o i / g m N t i w c 6 K m S Q e d n k Q r 9 l c 0 s D + I 0 7 x 4 C O K x 2 F N n L o o C 6 s T 7 e 0 a r h Z w g 9 X B 1 C Z / x c J g N B b t / a P 3 Q T I 1 W x t W 2 f L K Y t Y c I T S o v 8 L D F g z d W / x i f X b J F m b o f m / Z / s t t r T H + 8 Z N f M L h 4 v B w g U / g 9 M f c 3 n C 2 O Y y h N X 5 y 3 Z R E s D 3 B D F A z Z c e 0 i v g W D 4 H 7 k F P b X G 6 u g 3 F r a V e T b L B a 8 3 / I O d W S 0 P 2 R 1 k 0 I F 4 b V R 8 Q 5 Z U 9 V + y 8 S u g X E t E U J S B + C H K J + R E l A n R h W p A z M u o j 2 P S B u 4 O M f v b n a M 4 D c y H N S m 7 A 3 3 v a t b K H P M 2 j j v j y Z + R 3 3 h b J 2 E I j w q q Q a W d i 9 Y R l v O W W t M E W z N T K K h 4 G / h e I B R H R W P g z L d B H y P O W V d J n q s M X N p K 4 N Y I g D n 6 w 6 z k o 6 D E 1 x r M G m s 9 + h V g k 0 I G A o 9 v j c Q X i E n c M 2 7 D G H B y K K P g X J w u 0 o s 3 I 8 Y Z 4 4 F s x A k U U U 9 X L b q c Z 9 i p j T a T s p + L T 1 H H 4 Z / 2 Q X 6 t x X v o U G c T v J m S O E V u W 9 P H Y j 0 / A p 1 p s b O w O 0 H I w i W n I t t H E g H 7 E T A 4 O D j g y E T f W n e G V l O J 7 B r X C K W O P x A R R S v N k J K c Z e h G P Z e S w h B U E 6 K N v t W 8 p L q w X l L r Q L u B r W 1 i 2 z 8 I x 5 X d r H 2 0 Y X q M H 1 l I r t H F U T 1 x U U 9 9 e d Y 3 r X 4 W G T a w 1 4 X M k x r T V f g D H 5 / l 1 e k 1 w T D k 3 s F g 8 v T + 7 f v k S / f G i c X Q + B J w r L P c s 4 j P 2 Y V N 8 2 I O J l + 4 y X D r m R u E L 6 E L H X 4 x J A w l 3 R 1 k p Q C K P r s 7 o S A w O L t n q 4 G O z q u p 5 A T u f u c K v o V m g 6 z 5 E H G X P a 8 C 2 o k o x 3 4 L z f M H i k 6 p i A S z G v + c 5 5 l v D 2 u O v 9 W 3 T q K B h l G A d q T R 8 5 9 e z o d a C m o G S C x L N o l V A M W F R 8 C E 5 u Z + p X K q M O 1 w L U J G j 5 y T R m W w S H g Y k q i u F E Z o v t D k i h 8 Q f k h 0 S O Q q N P 4 V d V 5 c G X B j l + o z H Y r H h x y m A q M 9 F q y U y O h g 8 9 W E n g r / 1 f + h J U E x e Y Q T B + A b n J K c P R x D R T L F X T 0 X y 7 v L T K R u Q m l l M z y w 6 O 4 7 c p F 9 l L u r w b z W S L B l N Z x d n W P J q d t V s t e Z L U 8 V u f R 6 3 b s k e y 9 v n 2 H w Q 1 P 7 G t c v D B K 0 X H 9 A 7 G l 1 5 l b Q T O e j N m t u j R H V I / 1 E A H s Y N A 5 D 5 O r N w G 2 H I y z 0 v v 7 W c a + 2 m y X 3 m g E h w g X E L w z W 5 / b d X v J 7 l v t + p s U B Q t n t F J J T p U b N / N A a J r f g b e Z f s C t W V a 4 n 8 m z G c M U h k A C 8 + S M Y 4 D M h p c r k w 3 m / u C T w r Q U X 7 z u + M r 0 L o g L h t d p 7 + u H w K f Y s G D 5 F k Y r 7 O q 3 L N y 9 B y 4 s x Y Q d s 7 d p w 6 Z v q s f 6 f c 3 b x P c B D 7 d 4 Q s b i a U M p 9 C 6 q E n 0 A f r y / 1 z G 2 L o m / n R Z d p e + N p u P f E O 6 8 N w Z t K 8 2 0 Y 4 9 y E q R 5 U 5 5 U r K R j g 4 d C N Y Y 3 J m z 8 0 k p L o p L q a j C H 2 2 + A n B L v E b y M Q f 1 u q q X e 9 + 4 s l D b n t I 4 k w F 1 P 1 0 O k P Y d i U w y U + m X D h J P u l r H P v 7 / v P H X 0 7 M R W / b X 7 7 w 9 B F n c F h + / m L B z L 5 l B p m J s B u U K b X c 2 K l 9 p B I 5 6 X 5 x C c s V j j b q j 0 i s m 7 Z t 8 X y p 3 N j 3 E v l f 3 4 S m + i o W 3 P j z O M + a l f J u + b r g v c J u / O G M F w S 2 X c e o C F L j L 3 4 P s v b V d W F J M d D k P 4 i l G R d l b r O 1 k U i C S D E x Q g / 1 U O q b b g P D c D Y i R 6 / Q T O 0 K C 2 v c E E p l F B a p P 4 n Y N Q E 3 i e H j P J W e E 2 5 h 4 l S I E 7 i E M N 6 R c P h E c y 1 B C h p s d R K f w U w C H W 5 b i r z k 5 k L M + + C E m e D R P 3 6 O f 0 O 8 4 D T u + h 9 o r 8 V E e V F x S L t e H 4 R T D R r C u D f o O k 6 Z / f 3 5 b h 3 c j o S M 3 N 5 P j E + 3 E G / Y 2 d B Q y B / 4 l K 6 N h L 9 X m x m w p u F G a U j 3 E z 9 I u r s + q u F U L b 1 s A 3 m K 6 G 0 H H q G A K w Q + d m x U s Z f 8 I v X f N N U 4 0 2 V g 6 n 4 1 h 8 U N j N N N 4 w r V z 9 A d W 0 U r P p g 2 P 0 q N + / u H G z 7 8 G O n o 6 t J d T G e m J p O s t U N r y k f z 8 t R p Q F m d z C d F + 2 W o x E n J s c p 0 h 4 R v h A W P m M Y y 9 S 0 N B C c A i v + K p Y S h N p T 4 / G 0 I a u u r u Q n / R u s + 7 U 6 o 9 l F C y s Y g 2 D W h w s O N I O K 2 D 9 o D h A n z S O P J b E f n K H R F R H y O A 9 1 n v Y 1 V v d r U l B p r L o S D t 2 Q c i m s g X 5 x L N z r o T x Z Y y Q u 0 h d 0 C x R E u k U 7 h / N x K F m t U J m s 2 F V 8 g W q 5 j x W z i U f n 9 K Z k s 6 l / F 7 g L G X j y f 2 m b + t w d 2 W 2 t z Z L y e F Y Y E W E V + W X z w D u Z C L n n W 2 O C I B S V y t H R h v m + F o L e i 6 S Z 6 J i Y e C P d F 8 a f T i S x h O / p Y 6 c d u w l f 5 w n E Q H t x O q R j Z 4 o Q 1 m p Y k i r a J E w / / D H W I M 5 q p z O U C U u N n o d 0 Y D 4 A g e O S D b v e t / i u 1 a T R 1 9 o r 5 X 2 l k F L 0 k q e S M N Y r l V 0 3 m l h q U J M d 5 h 6 p R b g Z M Q l a C u N l B 3 Y Y w Z A K n x 3 z q L k U m 8 D 5 4 t x K 6 b i 8 l Y 4 q 4 P L F u x O J m g q K c S n N z 8 L O y Y x z J C 5 0 A B r Q y T E 7 q 0 q z k I j p E 2 Y U h z B q N 6 i i j 4 z j E m G H x V b E a 4 f h Y T G U O Z H N m h d l o 4 w / u O r E f w v k 6 K L Y R D U S L H G q X e E V y 4 y J 1 n q E T M 6 g Q N E W a E T Y v + Y i y f 6 w e M O / 7 c G r C Z r d l 9 i F s 6 e j i 0 f v Q c L H s w F I e 9 P b E w I h f 2 M A J x h l z e y 0 I d 3 L E R x / s P 6 2 8 B R D 4 L S P 1 9 S W W w h 9 + A d M O o t R c g t 2 j C R q c 0 x s U W B 0 F 6 e W 8 3 W 5 T r l 8 / N c h C y + 8 Z w v m n Z y F C e E t j L Z z 9 p 8 + M O r A e S 4 Q A u 5 3 L m P M U I x 6 Q R C u J B 2 3 b s 2 9 j b Z I n A y n y z i e Z o 5 d 5 l z K F e z i e B 6 z n M A n 4 m u o c c u E 4 F U D G 4 Y g u x R s v K 1 e 7 7 5 w q Q Y e B c n h V l e 1 g M 0 U + z f a 2 V t a q 0 4 D o t t n Y N Z P 7 O r s r 0 M K 5 c 9 7 m b p 1 Q q b + N J + h l r 6 W / b o G W m j S Y 5 x W V g + Q / V 9 c B 4 8 Z p 3 4 v y u X r R o 1 9 z h q S W 8 d B X c s G + C q O N 5 g x E Z m G 0 + h p K B I d K 9 e D 2 4 X a i 0 9 n T G R Z x L Q l K f D I O l R 7 D b W 3 5 W i 7 g Z x u b I 4 V 2 F q L 2 Y K S g V a R t 8 b a x x 7 y k t l g U 5 y B P K V I k W z B m D T y T P O P g I Z M B v C i x s r p L Q X Y w 1 G Q 9 M r Z 3 D Q R 2 M V B o 5 n D J 9 j H H P U F T n Z f C F Z 1 P 3 x p U j 6 + c / f j Z Q s z X X s i d R N f o y h x v + S a 8 s q l R 7 l a 8 s 0 y W o y e P j p I r p w R 2 T 3 m a l c W 7 c s N Z a F W v J 4 f G v z o G U O z M k j O t P 6 3 9 5 U s N l O i u 9 m v D 6 i n 9 4 0 E C 0 F m J B n Z F 2 r 5 e 0 6 i r 6 b x v o 7 M L W d t 7 z X n O V 7 j s 3 Q d P x + 4 6 + V 6 0 6 l 2 g I g a J W H F K C I e 9 F E c N g X L f F p b W / R U z w 1 t n n B U k W N 7 I f z w k W C v L a z p t q T / N f H Z r C 7 3 S 6 Y U a / 3 a o 8 5 T g z x X v 6 K O w i K 1 h X x C p m 9 z 2 p 4 5 2 j F B Z e g n X R 8 y J d 8 R o E h d f + J E z f P 8 j 9 7 F Y J W q 6 g y 7 v X W q S d m 6 M c P D z y R y Q x N c s D 8 M I 3 p 5 l A V 6 q a o r z c R V m a H f P 1 p 6 L v 0 T f t s + 9 M 2 d + V g 2 1 y v j b d T n P L d U r J F A g j + e T S B Y 5 n v U 7 3 Y D z x I 5 q g M y 0 d K z P r j t 3 S / A x A M G s J 9 / u f p b P / X b Y K w t Y e n 2 R e 6 y a f B z G Y W q g / A w z t x 9 y 5 p g B f m v q O x j t J L u v 7 F 2 X C e R i R x L P V r Q 9 G 7 M A Y h 1 F y D R T 6 / f j V R C C 8 h Y r D 0 3 j 3 U / m b 6 F 4 4 i v P A + d U U H Y 9 T S H Y 0 m Q O H 0 c d g p c E v n J T k U 0 N n Z 0 b 8 G l r H h X w 5 A Y Y M m Z B y a Z e o Z M C w B u U c u n M o 8 h g 8 4 k x 3 L a W v y S R X d f 2 q V u U Q I + 4 E X I b 6 8 L R z M f J V e o w + f E p y m A 2 O T t S K l G D v H f K G P 8 B T H L L N / O C u X 1 L m E y J b b P R j B J 5 Z 0 m n X m S L / / W K 9 y J N 7 R j n h s W t R 3 m 1 M t W j I q Y S G n D O C I 4 K N E Z K V g x L L V v + r 9 8 L v W 2 l w J O a M p v D g A x 4 I l m w 9 Z x n m h s A c e 7 3 d S N n b 7 3 L G Y 2 V 5 1 F l r G 4 f S K T M S H l E u Y e N P T i Q g / 3 O 0 4 Q F V Z V f Y p d D i / q k S f X x 5 m 0 O t y c s o k A Z L Y k f l e t D x D E E 3 K c Z 6 P x F x F I J z h M 7 j C b a W h F V I H p e U I x T 4 D f o h y e E C c J 4 y + l 1 0 / R + E g L R V 7 Z T U 4 b S k j a F f p 1 G Z m j / O X s 9 U i b x D 7 L T 6 k 4 Z e L K E M e t F Q h b j w y s z 7 c m r g / I h M Y s g U l G P e R N b 1 H 6 n A H i e S s 0 s w 9 1 a m 4 Q 4 M S Y r M B d Q T l w p H j 1 J U c i g 9 P J P 1 K E a B b a k 8 H X 0 x 7 i g T a 7 s r b T 8 W e A l K v w 4 v J v Q + t k Q T 1 S g 9 N + 0 P S B z W I c d E u W F D b X B S w T p s m k U w x P H e Z X v 9 o G F l W r G b F A A k 4 S H 8 d a L c 5 D Q T q 6 P C K v K V q b l O 3 P V w d s D P j r i D p a v a F Y Q x 3 H y E s N d q 2 7 f 9 5 J W E d 2 A F u R E s A g V M K F u x + U e y L k 4 a A L y 4 G 0 H h p R O v p t C c J g B G B Q D x t 3 h Y R j x h X 0 A + q w a N k 0 z q A r B + M + g b Y 3 R I j H t 3 7 X Y w M W + p R C c Y F T 2 F i Z J u m / b H P y 6 C h H c Z H b c D j k D z O u B o Z A T m 1 E 7 H 0 j X M 9 a / / s 1 g c T d H A 3 D k z I L H Q F Y r o E U / V 5 H R L Y M o X O 6 O 3 Y s T M K 8 a n 4 V e n j a m / 7 Z K W U V T p F E t z H I I r C X 4 D 3 o B 9 S c y a V L E 7 n x + / 8 X T u h w v l 0 W r D 0 x A N i n 0 N G G m b X G u l 4 u 7 j w T c q 3 D o g / / d m v t P 4 4 x 8 2 W 6 Y T 4 P 1 q T p f 5 L h a 6 u 7 G J w j x n 3 q w c 3 + B D U F 3 9 C 6 D 1 k H o i 8 6 n R e 3 9 w V W w d w R n W O Z Y J K 4 I N 4 V B T 6 4 X x n B j t g j S q C N N K W 4 O O 9 B 7 2 5 y g X f 0 V d 5 1 i / 4 a D a N P v Z 5 e R 6 N Q e / 2 v V e 4 N v f r 9 W F 7 L L 5 K 7 e y l + K r + f V P 0 N O J J Z o m F R C O 9 / p F J y v S C E n J O K v v + 6 j l x k G C R R P R 8 N / 5 K + c T l 3 N 2 j N 1 u N n 5 v 6 i W F W l e A C L J z e c 2 J g U e O 9 y G 8 t 9 P L 7 2 r A o C 6 7 X 1 K e j u 0 1 Y f 6 n U l l n + H m a Z 7 x e e C n q Y p I 2 9 9 4 q 0 v 9 q 8 8 f 6 + d M i S o 1 q p K 0 9 v D 3 H 1 t / f U 0 d V m 6 I u X p K M e e d f l 6 6 E X g d I p x p v f 7 u 5 y E I 2 V F Q m o J K h e l v s B u d t H h w N C 9 i m O e c + M e v t P X G n A H 2 B h t 7 p J 6 2 B x e k C k 8 7 1 f P Q 1 G h v / 1 D g j 8 b P q V I 8 7 D 1 3 K G U C 1 i G 5 5 i 9 O E P Q o y x x 4 V g z r W 7 5 G l t z M y L S x / U v c 1 S 6 k q R d C C / u J p x n W O Y W p C B A O j Y 4 G k H K E U r L Z t r 8 Y q s Y f m M C E g a R g h 1 + G B W U B G 5 q N b f a v B M r E 9 C A E v v c s W x i 2 Z / y L k E H 4 R f 5 b 7 t Q s X l P u 1 i 6 T l y X 3 0 P s 9 9 m w A w z X m / m / p F M D 7 s Z x s W C Y L 9 v 6 V 0 9 d A p 2 I H G B e P s M C 9 8 u u 0 y K + a A / w V W B E H E a d R i A e v Z M S g N 6 h 1 D b N N E p y J 8 d V y d 6 P i R G O Z 5 l e t R j A x j 7 A 4 j Y E T 6 J J a z L j / k o O + V 1 r y 1 j n L Y 4 G 1 5 a g z E E G d l x S u s x A x 0 S v o Z y 3 u j n t o O J N r N H X U U l L M F / X I a W G L B + e h g k a + f b V W l I s c / u B 9 I F P N o U c 4 M U 6 V c o I G k O F i P Q + y X f O R Q M L I i w d 4 e k E f o f E L e 0 p E Z x Z L 2 Z f N o 6 O B 7 5 t / X w j C t j 8 4 l H I M y 7 p o a j B O Z L A Y J s 8 l p 4 Y a v W 1 P o A Z q B 0 h t i X J P r f H d 7 E t 0 d 6 u Y 5 v 0 1 P t 3 y f W R 9 / L x n D L z w R 7 h K K H s v F Y S v L B Z C V z F B M J E g f E y B 0 x S v n t + b o r R h Q f 5 Y M i 6 c 7 P Z Z R g q x 2 X y 5 j y D F O k 5 u 2 p 7 C C 4 R 7 x u C 5 0 r B x 6 b w l B j C 8 5 p T B V F P 3 I 9 M 5 q T e R S 9 J U + Q P R h k a h x k h S L D a h v O 5 W q B E y n Y + E H s e v M N l E o l x I 1 P 8 r c e O d b h B l s 2 M L m f L l x a j J k X T y I B p H 7 C S W A x R P n j f q J g z K H U w x d s 5 g i r z D V L Q R g y b + f 2 n X O d i S x M J H a e 7 3 D G h U D O U 6 Z 2 W Y z 1 p N Z t Y I i v j 8 o K q L Q d / L M m r 4 G q J H c W T u P e P q / L 0 K J i d x k V G s s v E U a J l Z g F 7 C D s R g K N z g e x r p Y d u E w 4 b e 6 D I R 8 0 x l E U A L y y k G 7 3 M U s B s 8 O a d Z i s 0 n o Y S O x h c F n h E Z I w / 2 A G J H u s t w C I y Y A M B 2 R p 4 I f 8 a k P G R L F O e 4 J v c j P g P x 4 y R 0 n W h 2 C T g t b D 2 A B I f G P 2 y 7 d h C y o 4 J h x / j l u Q i P J B z g k u 4 o k E M f 3 P 9 Q 8 H L 1 l v 4 i s s D r j w U b 7 1 g S W k T 6 i 0 t A o s o y C s T P l P 7 6 u o o j V Y I L y j 5 j H x Q x + m p R I C e M T 2 L p I y W Y V k M d j i F A Y O + Y 9 I i f 1 B O U F u y O / m D c W z R w 9 e 6 1 k R f 2 r R w e 7 Q u e u G p 7 L + f o 0 + S r / 1 Q z H P g 6 C p Y c R 5 9 t m c l O 2 2 q z 7 a u X K 6 E u 6 T k n 2 V a x X P w 4 s F P l P s f t n h U 6 y 0 a 1 g 7 Y w g B v K x U Y Y z + b b 1 w e P Z T G J G D 9 L B g d L W Z O X h 3 t B J u c M W 0 S t z a 1 o E z 2 p 5 u X 2 Q B R X t d z t y 1 2 3 b q q w 3 n 6 h d A 7 f H u 7 n U W G d p u x 3 N g J 8 O N g S V S l s z O N g w u g G t j s / Y O v 5 a / E c / a s n x o 5 Y z A T 7 5 2 4 M 2 C K 0 z e d P R 2 j c + C 5 l m q s c O C J / 0 Q K 7 / v 2 x Y V s J N 5 s 6 H a x Y 8 p Z Q P a W 1 A i t U 7 I N M X g R j Y u k 1 3 8 G V M C C w J N x i r R g W / v 8 s t O m L Z j Z J C Z 6 q F O F s b k 9 T B f E S K b R 4 k J V f i t r X u p y I c U P t R r n P 9 d L 4 Y Q e O l K K j n v / P C K V Y h 4 t y d B u j E T J b e V t 4 t T 3 0 k x C y m H f Q R 3 w R r P 7 8 P P 2 x R J 1 4 A 0 O C g 8 t p B x C q Q 5 H a G g 2 j x B P x P 2 m V e S + d B C F 1 T 2 b a A f C r j + R v h t N l k I 7 h + N E / p / a / p j v v x u s 4 b V L z 6 P 7 6 N X m w / 1 z a 2 j F B + u 0 + v n / f o W V N h + o / g p w d 8 R p j m R X n H 2 Q A p w e U O W z V v a 1 t s Y j y Y 8 p L L u z n d y a n 1 h B h / U w z h q n x T x G E o l 5 + a p s r 4 F X O 6 U U u 2 + x C V 4 L G A 2 c T a 3 K H p u P n N f R D k 1 X z Y N 3 9 Y h K z f D J 1 u K 3 o r V i Z A F i M d 4 x Z s R m M s J 4 + u E 4 A V 7 g k U o 1 h C q L U i y z 3 I O C p L z V L m U c c c 1 9 4 A 0 A t E s s b M p G J v 4 L x s z r F X J E J D / 2 5 3 k W Q H 8 Q y 5 C 4 l + b f p X t M k + S 3 p k e h / A 2 c J W m T f 1 Y z m 9 r p s 3 h N w z z w d 5 I 8 N T L o 9 H u J Z a L 5 f G N B i A l v r 2 L S Q V T M 2 y t O N 0 c / O Q r 6 8 Q c E i 2 c v L n j z 2 A 9 0 q d q a j K d d f v Q 1 r w 8 x 0 Y Y x l p C n C w c f M u 2 3 T d 5 u s B B V y z / 6 7 k 3 H I + + 9 a x b 2 K 0 0 R 2 C B I U b J u n H Q N q M H + q x 2 D J P 8 Q C V 7 Z 7 / m E 3 4 t 9 7 h y Q S q s t Y C L t l r F H x w x C p j 5 e 6 1 8 9 f a 0 v 2 i 8 Z + F p O s S x v 1 s d n v j Y Y q N x J A 9 U + b I o n i Y 7 7 l a a L 4 y t m r j 7 x e Q V o F 1 X W C 1 / a 5 s Z e 6 v u 8 v + x d G Z b i m r b F v 0 g H h A Q 0 U f r G h W l k D d Q U R E U E F D 8 + t 1 X 5 G 7 3 t n b O y Y y M M B R Y s x i j D 7 P f u m n i j E M l q C o n / m z l m N D U 8 X R t 4 C Q D V Z S m 1 + n V i d q D v 9 K d N g 9 J t 6 F h Q W k H j y P X w w X + O q 7 I e x I C h a p G B A D e H E w W W 6 l T j D m r v q d 1 h T B T H O X N M k V K J 3 / 4 y S V 6 Q U 5 m 4 o 7 o 6 O h N y Q W Z j G 9 x / c i q N n N M V E O c g l c x X L z o j A f F R K + b A o H B 5 o E t i r U B r I Y B S j 5 G h J h P 3 q g r m B l 0 H G f K g p L n a Q + X m f y E F q 2 x S Z x w z Y 5 8 I a J g M 5 s 9 j y x G c 9 W Q N h w T K g j A H J 2 + e W N N J J w Z s A I 6 N / i 9 9 w d W A N p J E S u L L L H U J o x P 0 a I y s u R 8 Y B I I R r z o I N X g C c 4 D H M A m 3 o l q 2 P o R Y 3 W B F T U U l 5 o l z v M v i h Y 0 v Q g N R S j e X R y 8 c E V 2 l n g Z H B r M M r y Q 7 3 C 3 0 A F 2 K N K E F h J p E 3 g w + p P x 9 O F t / k K K 0 8 V b / H s O b a 4 F 5 B l 4 o p W U I J U p L F 2 e 9 q I l C h Y 0 7 z q F 5 L f G U 7 h l r y Y L 4 z M w I N 6 E m B t y I I B T 8 S X j z l H 6 Q m T A 4 x x z B A I M I g 8 d j N 8 t h w Q U 1 L O I g 7 h 9 m F k x 3 q 5 3 c 7 j l n T 0 N m U Y 1 A d o L 1 Q S 9 c 3 9 k I C n R w n x L 3 8 x o k 9 8 G s 1 y L E c D 1 u k S 7 / A f u o w 2 M 2 L f G U s L E l I O N G 1 X 0 z B Q Y c 4 4 W v o Q 5 M Q N t z H s k u O T K A K 4 j B 5 S o + Q j i A + s 1 E d 9 X 6 o l B K A Q u P I S 8 B k L R o A 0 w 5 k R Q + n e z o 5 0 V D Q c O W 3 z U o g J l 5 6 q / U M E w 8 O 6 Q 5 C g k J s n g 2 H M 1 0 8 a 0 h 9 A D g h I T T X h r w h a w m b 1 + h T J v t Y 3 3 N 5 V c U z 0 v s l 6 1 u m j O g N c x J D X O 3 v O O 4 E O D j 3 h c 3 k b D 1 t x + L Z v 9 O y J V 5 N J 6 L g 9 / 5 x s y Q w Z Y 5 y y 9 8 S 6 T 5 W T g V z u V Q x 0 C A b c M L C g E i y i 0 i F 1 H s a 1 Y 6 Y F M i s T P 5 4 p m 9 5 L X a i r m D G x R X S J M 8 c P x p Z O X f 9 Z A U 9 j 7 5 z p D w e Z 9 J 8 P V F k d n 3 T r o j P o a U 3 7 3 L L D 9 n e o X b E / V 8 t s 7 t t 6 d W 9 b t D q O O k m h I N 4 f d T e I 7 S 4 J 2 d p 1 8 Y u 2 e u T d H W Q A A t i D G v G N + s / c o O a N u L q j r W m 1 9 q d 6 l 4 z 2 b t o r J 1 5 3 s C W 1 y b n Y r d K x r i 8 k P D + I X y R R 6 b j x i p A O j h T g 3 1 7 E z s I e k M z n Y m u w 3 0 b Z 3 b i 9 M 2 I 9 z 1 z G y D V d 7 W D 6 H 8 x D i 9 A U / w b e Y z n 4 F 2 v w R T m 2 6 z + U G 5 9 4 V z D 7 l F b 1 K / H z / 6 7 O p y 9 a k P p k 2 u 0 F 6 w f S 3 G z i P v G D a 5 m I E J 3 M + 3 0 + t t 2 I b W Z 3 a t J e l Y m e J t n d W 5 j w 2 o J e 8 L P x e + 8 k 5 7 z q n W y / I F 8 9 F t 3 W / b A T N d j Z V m C p a J B G G t b e Q F t T 8 c f c w O d O q F 9 5 S W r D T m 5 g n R r e 3 t 3 F a d X 3 9 1 3 4 f z X w f y 9 m d u h 3 u 1 V j L X K 2 d 2 7 L 6 / m 7 l L Q M f f a 3 I G y l g k M A T a d u K h g w N + j 5 X e 7 p W t X P y T / s k 2 o a g + z Y e E N 6 5 J f C 3 o T Q a d 8 n h F X G 8 j D 3 f 2 C K 6 S t r 4 E 3 a F u X / C N J f h v s 2 K / v X p 6 W l D P 9 g i V 6 w H k 1 4 8 A 5 z B n U E 5 q 1 G C 4 2 n 0 Z 5 / r o T D s X I x O Q B P n + z 3 R 2 o e t w O Y 1 t 3 / D k T / z H I n a 3 E v Z p L d E R J 2 K V A c G T 4 c 7 c Q f U M V y w z 5 r W B j I E J R u j I 6 Y 4 3 D c s / u J z i o P H t 6 C a w H Z 5 v R 1 t 5 c 0 E B H q C t K J T H H x u 2 e L Z i o u 5 v m x Y d h p 4 Z 4 f v l F h T Y k 0 u x c J r b e b c + + w p l q V / w t Y u z g l h Z U A u 9 H 1 q C 3 1 v Y R Y L s Y r y X G Y 5 0 P 1 w 6 L J C o J B s j n 0 u p K 2 2 w G e L o i Y P 7 4 z q L 0 q p s v k V q u 5 O J b j j G 5 S J o 1 M I T u r 8 Q / n Y 3 3 z b h b G T U t 3 i i q y 2 j A s 3 G 5 7 J o 1 1 F z S J 6 O b S N 1 D f O I C W t X n e X / J 1 g i I T 8 O q L R Q N t j I v n 8 0 p i 4 1 9 b M Q l a 5 Z b H M H L 9 4 c I M L Z x x H 3 O j r I I L w D z t z U E 0 7 j 7 Z R c t 8 1 o k Z 9 M 0 C V P J x T P 3 g m 2 9 T f 9 l L C N / y 4 Z L l Y q d D 0 e p V 6 e 9 O j M q 4 c M G H D s J A B I 9 O I a l h Z J Z F + 1 v m j U b g L 7 z M Y B v j z G M C l Q 8 i 4 V + E R H n 3 Q 9 7 m o 0 f l 6 j v d H C F u h z U k b Q S F + 9 F W e h z i 8 + R 2 i t b Z F Z w w i 4 f q 6 / E k 3 i m i t 8 p Q i d I t n s c H f y z F K S H Z p 7 X U R 0 v O F 6 I B 5 L 9 7 Q r k B s D W + O v V Q P y O 4 / k J c u 2 W b z 5 M n D p p g b + J F i w m B N R T O o 8 6 P y D C s A + v q O h + o 1 W e M h Y 6 I s E J E o L K G c k D 1 h n 8 w d E 5 A i 0 l X C + B i 0 G i Y N W v 9 7 V n U m o 0 g 0 a H r 4 O f d 8 e L E d R 7 T F T S u Z t g X / Z Z R A / 0 T V C D 1 J S E t z 4 g 1 o H i P 7 Y j B i F l v K 9 P U Q k Y r 4 l v f L L 2 9 c T i g a B y Y 3 x g J R B E 8 4 L i x P w D / F 6 K l T q u b W u Q k w p p O t S c t s Y W 7 / s b a l U h G f / E K o X 9 F 1 i t h i R u w c 4 r j R B Y 8 4 3 8 J n R 3 + 8 E r 6 c r f A S R w 6 d L W q u V i m y p H i B f w J v 9 M B W v u P f i C 4 T 0 T K w T T 5 H o J x / N n R m D + g / i Y T D f C L a S Y F U J Q 0 X Z x H / T t S L / R t 5 m I Q D Y g J A R g k G F C 3 m n z R F t F W o p l 1 W k I x V x b b M x f e K i b F k j I v e T I S y 0 T x S C A k U N 0 s / u l B C k P B U E D G F e u V 6 F f f 0 Q f w c Z z 0 Q s g 4 2 f V B z B F N z I G 4 3 7 i d 0 n u z C T U H 0 R C m j 8 6 M 4 A o m 9 Q C l z 7 b O I Y c q B Y F m z k S X x J G N R K F Q 9 f S J 3 M K a f L p 2 2 k B g p Q Y P E o A 5 m w 2 O b g N f P a I X S v T B G t 2 j Y f K e + T d B w 5 / k 8 S l l j u 0 F H d I s c z V D z 6 8 7 a 6 m 7 n U 5 h s j i A L k w g 4 W Y z U o / 1 M n X 6 L C N T f 8 q X p R L E v E e i + Y H i + E K K N N v t O Q m K J T z d R 0 n q 4 x 0 n D 8 4 c F d h 7 H 6 E 3 Y v o 5 h 7 C w F F D w s X + b Z Q s k o x D 4 l h v h x q r 6 y e Q + 3 J N B t I h + b 7 W 3 j S 7 9 4 j 2 r T 2 i b X y u 2 S B J f U X I X 9 d l 6 S b h h 3 d + 7 i U e L + O F f X 8 D e B V n 0 u F v o j E E r P l e a 7 G 0 n e D v Y w K E m S V G w l V 0 b O c z s H A H v O X e T F 4 I U u + d q a 5 o W 5 E A f c p g 2 2 f p / W F 9 I a n 2 A E 9 A Q v u b 0 x T k 0 m j 8 F y D F D Z Y 2 b 4 y n C d 8 P w 2 S o a O d K n d J v X w v Z N p C n m n 8 7 g R Q i M P e q 9 i u r d 8 u m d l M f 2 C 3 S C I i m 3 W F O f E z 9 n S 2 q r M F V g m 5 u X C U I 4 P R r H 4 F x b 9 B p y z A 1 b Q f C g L k 2 P W s n h 8 m 3 Z 9 x u n i z Y P s C 4 s s e I 6 / v i 9 6 U P E 2 c 5 2 / e G 2 0 n 3 W b M X h n E c N I F 2 D U D 9 X 8 p f N z Z I a b j d L u o o r v v D c Q L W L B f f n A o B 9 G n 5 w H N n b N A e i n Q O W 3 l O f u k X Y l K d y p V n h d U j n l W v H Q l q Z t T x r 1 j 7 w x N s Z g D t Q 3 d X J 8 c o r f a h Y 2 N y H z A h h V n B x k d O j f 6 C D h h n 4 W R 5 e R E 5 p H 5 6 j 2 l s x j y S Z Z Z 5 M M U F T u u 0 z B x f w j 5 7 z t q W / X X z M x o D v N 4 L h g K V x R I i z n C T U Y G p n Z n c X 0 2 7 0 T h i 7 S e C 5 G L X I x c A N a f 8 w w 3 g T u p z H 6 C d Q v Y v k h 1 B J Y t j V b e F K t + V 9 G x 9 9 L x 2 3 L y X 7 l A O Q I h A 2 1 Z 7 v B / M k k 8 E F g M M S Y D n U F 1 0 L u D s y p q q U V N v m g I o 9 H N W e P j W 5 5 K 0 d a 7 Z p 8 t T O m J s i W e 7 Y s B C v i 6 w B f c 2 7 O v f f 7 E f q N S A a F c o D m 5 x h 2 r h T z C O D E w O i 8 v + 8 3 q q B K s K P S 6 V O A 3 W N O U 0 R p Q v Z 8 z / K m P T L J i Z Y K 8 / 1 b 5 1 I 5 x 2 3 j Z s s o S k p + u S 7 a 3 R K j G l 4 E f G N U c z M 8 D W V 0 m i k j s Z R E K e L h / O + R d 3 8 5 q y h e j 4 Z Q U x L F R S O p o r v S K 7 P W 6 E 0 E K 8 1 i p T r g K w w N 3 A J m m j O D W o O 1 r R H U L J F o Y N k R D g Z y U n d B s W 9 x o Y M k R Y A r s 7 B q C u Y Q 7 Q l 4 k B A 1 D Q x s q 8 c z e H t h S j + X f 4 Q M 3 n i J G q e 0 x m p T Y A R i 5 Y W 2 Z j k w 7 9 R N d 5 A d L 7 R L t 8 z M E A G g + J i R 7 C c W l S H B Y S Q / 8 i K l S M e c P F t w 3 J P c v q w u h F p M d n W + x C Y u P X 8 r e z K o Z n / 2 M z 7 u b 5 T C w J T 8 N z u 5 a 7 h D + 0 M R 0 8 0 O W 6 F F J Z C Z Z 3 6 d X 3 f A H O i x z w z W c U i f J T i x f Z N c H 6 q U L 5 J B 7 g 4 h c 9 U K W u V r 6 w Q z l j M L b x X j 0 n u h 5 Q j F 2 P z m f 9 m v 9 U b 4 + n J 2 H C i D Q K R L Y 1 o z K R E Z H 7 V d D t L Z s E s a n C 2 B m u E j L Z e E N m 5 4 W w f e t N j B n a E G h k K 0 f 8 X o Z J i W c p Z r s L l i 3 G T k X l 6 S D Z I P T W y P H k m c 9 O g J B S 4 4 e 1 t H w d k U 4 D J o R Q a H j + G k I 5 z Y F 5 p H A d + k q n T H G y c G V y Y u P u Y w j H E d P E 9 a h o P s I h S g / a N 8 m o h V O 7 K g 9 g t t q L D 2 / Q l c W I L S O L a y 5 M 7 d K j z u S 8 a d K K c Z a 7 L 9 O F C P Y L d A 8 i F g n t i I B H 5 x q e x 9 d V Z 2 6 z 0 4 V s 4 n X 5 6 k 9 A + C V H L p C X u u A H j y d i K h 6 m y r 7 p R e n / O l / 3 c K M n 4 k D f K f g i c H N 2 c K q Q v D X P H e s E c F Y 8 3 f T S S G 6 n / 3 J q C R h H h x A e 1 C V Z Z / B G u x n e H S 1 G h i K d g E 1 A b N F H X G 7 T r t P M k 2 Z U l M 3 4 x p i Y A w I c d m 6 b E R K 1 q 4 Y 3 c 0 w V x D P L 0 2 y Z 8 2 9 X x g Q m Q w D z 6 J A T e P M P 4 D 9 Q 2 K 9 Y O l K J M 7 G P o 3 f a x 2 9 t Z q 9 9 L x d 2 z F z 9 7 f f V c 8 + 9 J U y d s 3 6 d a e B k z r 9 j h p g a / d Q / Q 0 t R z B 5 7 L B H y + V x H O v a k t t x 2 f S F r V A 9 r z F V 5 r M f o / 5 0 v u u 1 f B O l C u H T r G q y i N 7 k 3 O v x 1 2 s v n + N j w 1 s u 6 p A n A T f y a c 6 u G P U g 9 E w B i R 5 m 5 3 v H l m W S L T m r 7 J 0 V x e p a r e 7 E y S d M h j 8 B J / n 1 3 6 v F 2 k Y g 8 y 3 n W 3 + c 7 r P F d 6 6 s C h L d L h Q U g Z O f X C f M J k a L B A H O u 4 x C 4 y 0 2 O F P Q B b Y H C p M Z q f Q B G U G 9 P m M q h V N t v O + n F y C 5 N 1 X u w N V T v x F m W + o d x i I x v Y b E G t w U Z c h p d V C K K Q Y T p C N k i u T u f X e W + V s X u l w V X L 9 / v 2 F E h R I 6 r F k 3 i g t 3 I t 6 9 M W 8 E 2 z P l j f O m 3 K w 1 B 7 v F p V Z c U 7 n s 6 M Y J S V m v t T T 8 2 S A i n G i m B c T j r i 3 u r w P B 6 O D c X C 9 C r k H f f Y / u l O q H S N o X a X Q d q x T G q / E H U H 5 S + W J f C e Y b Y 9 4 A l / e W D n s 9 0 7 q K Z 8 J E s 5 f A Q O 2 f X + k 0 0 6 R 3 j 5 p t 0 4 2 W k 8 h M 9 O U y 3 P + M e 4 M L O f F u x 6 t 5 7 e 3 v H p 4 T Y Y 5 A y f Y K 1 6 l v u o 8 m 1 3 L h L o s V h j d S m j 5 e 7 / v 9 x I E K r p O R Q B Q Y / O v h g Q c + w g d N 8 2 / F A O k e / p p k 5 F Y k 6 G 1 M T F a Z o + 9 4 + M F Z z u F X m c 2 Z Z e Y 1 r v K 4 v y n h 8 g A V S v u K / D v j c r i h G 6 a / b / 4 D y u d + N 5 9 u D 0 f G + q k y C H o 2 D 7 v 4 m 6 j J S M u u 1 8 O 8 m o x x T n 5 b r + 7 X t c G o 2 H L h l + 4 Q y Z 4 B C G c u 2 6 0 y t W R / P u 6 7 0 G i d n k a R L 9 b W k s y S g g Z 1 r c 8 u C 7 0 1 D B q C c 3 b 7 N d n U R i W q k O U + s U + 1 0 s + L M 6 D / p T 1 C z V 7 h 2 c z k p p s v b G f w r M Y 4 M + U b z 8 B S / D X P x 9 j v p + / V x 0 F 8 u u 5 + k K t U Y r F q 3 n 8 U z E L a l 4 s 2 u e T s i 5 m o b 1 s s w U 9 H M d Y G 5 l M M / r g 2 n q 0 3 f f 0 N 0 8 x o P 0 p D 7 e Y R g b s m d h 9 v 0 i u a F V C U 4 h n Y b Y W s n V 0 I j y 3 l O 2 X s + N v S y S C g 5 M 8 v V t C L w N l m o H I T u A B 5 s y P 8 W M I M L A N U Z Q W p c r l 7 K 2 q 4 c T v l K i f w 1 B Y U 3 7 7 s X z Z d F o V d v E F U g t p + R 4 R 5 q H t A U i u V m m q G U l 6 C R e X 7 l / P g b l F d N E Y A P c D K I z / N B t K y w o f a D 7 + 8 k 7 y 6 5 / O Q l w 1 o c j a 1 V h a c z P p n v G a Q X q B D S f 3 k E h 2 h 2 C i e + K s y V F C r u 5 1 P e p c c c A y E u 7 u W 4 D B e k T W t C t X k A / p 8 R B j T d R e K 9 K f a P P Y k 9 d L n s V f C o q / h Z 7 Q f v Y G 2 f o m d Q A P M A k + v y Q o 0 C Y P L 4 d 7 3 U R + d z i J 6 o F s R K Q 8 h o H N T 8 3 r H l o d V C V V y G B 8 t I s q 9 o l D R Q B O V u S E A m b V a 9 B V n J E S 1 J k R + 1 W m t F P p G J Y 9 y p e t / n f y a 0 c m l 9 h H g 8 d O p m T H 3 K 2 M U L g S t y 6 K l h v O n i p k c l 6 n K u d 0 x 3 0 V w y J x b f 4 7 / B Y O 3 d 6 X g o C R Y J c Z b X + a T W d L B B A 2 w a G c 7 M i J q s 7 t Z O B P Y O P M i T 8 s f 4 d t z y u b J w r i L O K Z w / j 4 L I 8 A 5 9 U m q V P 8 c L h i z C J g u 3 F E I a W l 1 b 5 M v I 3 6 + D P i / + V D 8 N 0 c U T / I o g a b d T c U J g z 9 k g V K G f S r b d 5 u g I s q g 5 G 3 E P V G z n 7 P 5 M B E J D 8 v z h A 0 c a w U 5 H I 8 3 g 4 1 O U b c o l t L X D c 9 l X m E 0 M I O Z 5 R X g v G M 7 K V G W 8 a E e r c F 8 Y n M S a Q J e Z j F i G x G q o o Y 6 U V S X 8 M T h C C Y l y d B C Z G m w u w R F w c h 3 e V e I A J j n q 1 P 9 w O r k u 5 P z 4 + 4 S Y h 3 e 9 B H i C u b Z L Q 2 g l a W h P O q b S O D s i z Q S R A 4 R V a h h s W F u p p l 3 A L E D Z 1 O 6 0 S r L Q S + z H h F + 4 p 0 P a b d x + L I F B w W 7 b G G M 8 y w q P + g G u G L 5 B s S p k r E Q I D k w b h 8 K 9 k Y U e C 2 G J h w o 6 H r E 8 t U J 7 r c E E o H g I p F b A A 2 + t v r y l A L l t T f F H I 3 B l a G H 7 4 H b 0 7 o 3 B / Q e N G 6 C 6 M N C m I Y w N w 1 M O t W 3 0 r o h 2 u f g i k o O M f / m T 9 E a y 1 6 A H J C x Q g B r T J U I N 6 m B 1 t 0 G l F G 7 A j U S 1 R L A B v Z f Y u G X Z R S o o U e Y m k X X l Z e Y A E d A d 0 M X c e q y h b 9 Z Z 0 j W 5 h Q d 7 C Q Y H H w w b r C h 4 N M t i Q v E Q o R o x 3 3 h w R 1 b / e D N J Z N g h f 5 / F u s A I 6 X 6 / f 5 I 7 m s z T q J a 0 u J x H P y b J 2 3 K 2 c J E f / Z X I 6 N n i t J a / b m u 3 8 J 9 E E e q f T a F / v + K m s 9 a d 2 2 3 a X y X B Y s 9 M U t V R X c P x g k x M N i W G G 4 F Y V 2 V v 5 m 3 s B 4 Q F u 4 I A H F K i v B D t J u s 0 Q n n O Q N F i x b u A h K 9 7 s 3 V r t u h 0 E V f V r q L Z 8 / q 8 W Y B 5 F u q A 2 X 1 b f z Z V h P M 6 + y Z u N B H S U + a Y g S Y i g g T X l z 0 w E W 1 B X X z 8 G O k + S Q v F s 4 B Y Q Z f l 3 u L 3 s W S c d I v W u P z u H L Y p Z u 1 B s / T u F 0 q P s u e 6 3 y E q e b C 6 H j c e b E q H z B V + M H o o v y H J Z n 2 t I Q O R Q n t 3 q X U L s 9 7 C 2 Z 4 m y P V X b T 9 i 0 8 i E m 9 l 6 g w H U V 7 8 3 W F m y + o l + R G Q a u B G e 6 Y 2 D g r L 4 R B r t h / P C Y 5 e w u H Z X Q v 9 s 4 J A T I 9 n b 1 m 4 a 7 C Z 5 P k U Y C N Y p W z v 0 0 m + k V a L n D q o 3 U a H r 7 + p Y m Y p k 6 x z J V 6 g T x k W d 1 i 2 5 k t h n O 1 4 e L 9 5 p t T + T y q 2 T f 7 a v G J m f h F m z C y P b 6 y X t 2 A n e b z S c / 2 T a m 6 c R I / 7 2 / d A P i h n J s m v P 1 6 m / L 8 4 E m s t k t k a / C F n O d i / 1 R 4 v t q L c K 5 v q W U 0 / O K L f q V 6 T Q 9 1 0 U o w O F d O 9 Y F c d 3 y A D e C j f q s H 6 2 h s 3 U X Y M 5 t y k x d 0 H 5 s 2 D 1 A e 3 t t U O 3 i L m b w 9 A H 9 Q W r Y q Z Q 5 h t 8 X s q E z S p B M S F 2 C P P E s 6 p o z Z X 6 W 7 f b y B G F b 0 O G X + p U 9 E + Z S W D b 6 j 8 8 W f o Z Z D h p M c L y / v 8 L O M d j v 1 n S J v h 5 d 9 o H 1 Q H J d e u N 2 3 b m p K Z p m S 2 H 6 r 1 b l f e 7 B a R 9 V V m / Q W K A p Q j Y F V M m d j D V p K N z A W 4 S k 8 4 U f I l P 3 d 3 / f y 7 1 H P Y G g j Q O D 3 B G P w k M u l 6 p d 4 A B 2 k O S E q L f R V o x n J f x P N i V g u q L x R + F X Y a 6 I 8 y S c J u u A m e r / T Z 1 m / d f c u d 3 w o i I n d 2 r B K K O V s U l Y e / I 9 u 3 X F e + d N K w 4 / M A U 3 X J S a b 9 O T l I t V D w A t V z m n U T R Z c V w 6 7 U c 3 D 4 b n 4 l f u 4 Y l S j O e 4 j K B 4 J k Y n 6 C + O R 5 F 4 / D z v L C 2 T H r n s 7 C 8 N E o E X h M 7 S O h J Z n 4 F H z h T + w 8 t / F V U e 9 T m 6 f v 5 y X 3 D Q D 5 c s A T c 8 / Z R W U w 5 l S b E p H 4 7 B d 5 q V 7 m 5 3 4 M e 1 A x + D U n 8 9 2 x y b + r S u I s Y 7 L Y G c f K 4 X V d p q w I 1 7 j O T r v t P i w f 6 n q i 9 0 f V g D 7 u R y f 1 Y W d 1 c H i 9 f 0 0 + / O E i K / V W Y m P J K s e 1 8 / v Z v a z 1 N 6 z D M + i T p F 3 j q V w t e e T b 9 g 0 C 1 4 A 8 q Y z c o l P c l + e j s 3 5 d 5 n i o A P o d T k j Y 1 g F + n J A h q 7 j V p c 0 P F E n V v T 1 K l F M I C A X p 6 h D g N E y v y S + 4 Y d P g x z E Z z p W 3 C / R C T O / f D I e e V X P f U z h 6 3 M y m J x s l G Z z Y Z d M N O L x W t N 6 a 6 n z k z r V z S 3 s D K H E Q 1 z F O E b s U d z 5 E 8 z E A y G 9 6 W A c Z 9 h L Y U M R e Y w b t j U m i p b p F q U G a 7 W h M o 6 h L X j S M G O H i n I v a 0 W o D q 9 / 7 i t a O 0 i X L a Z V H M i 2 O V o k L o N A l 7 2 8 C i f U b + Y + 8 t W n M v 7 j u q 9 s 5 0 u I u q g Z l 3 O E f q J 0 h 9 2 E r h k E I 0 4 r i r M + / i l B F E E L i z W y V G a 1 J f D Z O F h x 6 V P C x W z l e R F X v i u W C G w I h P A V o s s c W Y t W F f 8 w A u R z t 9 t s z Z P z A m J y n J z P G X v 2 7 e R o S Z t f 5 z l y 3 Y y 0 8 I 3 w Z h H x U z a d G a E Q I j 5 Y f R U H d / N B D p X D D x d m h R n B i c 2 j t 5 v Z 0 K A Q W q W d I p k l c T 4 8 i h R b c W R V k 9 d L 2 s y B r O u k o K j P n I 2 i k I x X q x O z u P k Q 4 g Z L n D f s S L a 2 v T 3 h m k n K T U 7 v g D v 8 A L e P 1 l K L d J 3 k K N y R r A t y F 6 h O R / 3 J t d C g 1 w f S Y 9 g p R x X j e 7 y Q f U q x c 9 l p X d 9 o 1 e F / Z p e o V 7 1 U Z q / B d S c a / 1 l j Y G L a 6 L 4 g H v 5 C l Y W c B 8 W e p Z r 5 Q T X 3 W Y l f + o u H y y b f u U v d x q q C W Z G Y G 0 b d + y 0 Z M I 0 6 J P Q 6 9 0 S W v u 1 X j 5 x R P i V n P n x n I d + A 0 P d N 2 6 A K O 2 e F W b b x N M + N Q x u R D H 9 X s S s Y I b q j g M w 9 G V c V N W z f i D D f E c w z F P O X w W X D T A E U z m D o 3 k j 4 o u A V E 3 + I k j R A x B G V y B 9 Z i 7 s G 5 c n A G 7 i C 3 0 e q 5 H K D Z 2 8 0 b h P X i + / i m Y k Y V 2 b v b 0 Y M U S W e 5 Q u h j A E z T 6 n L z x Q 7 l 3 L X X z 1 r U o o i B O i 8 l c I b w e Q E p 0 F t H o C Y i M w x J + r l h D W Q A T k V 3 t 1 Z d z v T g u A X 4 q R D 2 0 i 4 B 7 4 q M L q s o b b t N 5 y q g z Q j 3 6 p N + U O Z t E X 1 A 4 P 3 L 5 O G p R T 5 z 3 R m o A w E y m + P D e B H T n F d m 0 y h r n i V G b n 2 p r l w K a B P O 8 z m J / g n 5 K W E Z W Z i o 8 q l e + s e X W Z g Y d D V s 5 V w j u G b 1 k U Z r G + N V L J 6 C v 8 0 f I u J j n 5 D 0 D N 5 0 D J R F x p M Q o F a g J U 2 T p u g T W X R 7 9 U M D U t R e k 3 6 K a m V K O 5 T B C j h K U 1 i i j k k e + M b T v l 8 w S W V Y X e 5 v 6 Z 7 / j w V l F s + K B Z C I l + E N q L 8 i i 1 L 5 v U p U 7 j 0 f 7 R l + E + U O S U a M 6 M M L c B e 3 r N P F Y U d E G B U m F 2 2 Z L x a 8 P + 4 m A g m M m G B i E 1 r M R K N Y B f a E x W i W O X B 8 B D K w M g 6 k G b h i Q J z S 6 i z J j h U / R W V M w a F / 7 1 f k 8 G O H m j 6 A A F C G M / x Q r Y m b y + L R L U 1 R G 3 B n R Z T a H L 8 7 m A V / M G 9 z z B P x E t m 5 Q t d S z B Y d n 3 S m L 7 2 n U E Y V u x 6 Z 8 0 7 q 1 3 7 Q I b G V 7 4 H J c R A h 4 C k 8 I g o 9 z P Q z s 4 z J X y l c a / 5 p p / t P H / 2 T R c J u d 6 o R 8 0 / s k u 0 8 q r Z 2 N L s W / x W Z Z U e Z X t / m S + 0 u j y h N N d 1 h 6 h q V K O b F 9 o h D C / E 1 L P b C D b p l J G 2 X U w z M f k 6 L C Y z 1 Z t p + C e i X 4 7 A d Q U Q / 6 y 2 c E M 3 X 7 K l U z m x m o 6 7 y d t q s M V Q T C B 8 Y c r 7 9 G d J / s X y P d n J t Q 5 C H X d B P N d T h y 3 o Q A K 5 j Z X e S n 7 n 5 e j u L 1 F a o K T 7 H S z f c b G 3 R f k k n i p 6 n 6 w Z B 9 x i W u 4 U f X y V d Z 1 r 6 A 0 Z + h b c i h w 9 P B T V Y u l s U 5 M l u z M 1 j 7 9 9 E O X J e y D n i 4 n v g h j Y 1 7 v V 9 G j i f r p l n d V 5 F 7 E P q T v b 8 y T 5 Y M p h x Z 5 9 e 6 l 6 Z f B 0 J x Y R O w H J V j w U r V R j 5 n 8 a 7 n 7 s / b Y q H n p Z D 4 S z 4 K X H z t 0 q D v r 8 o 5 h s E P P g N o y q h B h O 9 G p W k D x u X Z w j c E r g 7 w x I I D j 0 2 o + 0 P B p Z 9 C x m 3 s 4 3 t z R F / b I 2 X S v 1 I 6 O h G S 7 C + K E 5 S y x v V b Y P 7 8 V 0 m / X i e Z m / T 0 + t Z M 6 Q f d T A K u S L 2 u o l D D E 5 K K p F k a 6 G h t O x 4 z V o g m D K M p Q B B t O S t r t t + I h r e o f R w 7 R V D x u G M p v W S Z c D m a n W 7 t G g p V c s S G 4 r y N M n M f l 4 F b b o f f 3 5 3 4 n A T a V u y S S X j H p 3 d 6 1 D O N X m I n b y Z v r f s + 0 1 q d C G l f u G D c M C S s R p f Z R G u 9 R v 6 h n 1 w q 5 e S d 8 Y D H Y j 0 M m 8 j F 9 x D 4 s 2 4 m R f G 1 k S 2 Q W l 1 P 1 Z J q L R r 1 v y B P g E I U d W t P 4 5 7 e / F O 0 j 7 X 0 I K Y c z t / e G 5 3 2 m 9 g p 1 v T E e f 9 7 K p b a t T B D L N q 6 p N L 7 + 3 3 I 4 q T F t z + X 6 7 A C s 6 G m f O h y u c x 7 Y y / 7 r a c X R S l b q i Y P h t F z 8 e f B V 5 I X h t l W v X s e / n 9 b v + y N Y s L 5 X 2 C 9 N W e j 4 m o T Q T e g K v G N X b c V I f 2 c r X 2 / Q R B p W m o 4 I f V q v U d f e T k 1 y D a F I V a + 8 a e x L o W d Q L H k T W T k / V z d n 2 W y + S Z S / L 8 Y P p o J K E 5 2 6 l P 1 V c d k H g d h 6 0 i r l s d i t + z p 3 W c H 9 7 a 2 H z V t 5 u 7 y l 1 7 Q o / x V 2 6 5 P V l a M / t 8 u 4 q n / d P z F a + T N l 8 s 1 g v X z t G A A f M E J 9 B 7 C K E O u p b T s 7 O y b c 2 m 2 y p u 9 U 2 q Y S H V 6 K y 1 N I 1 y x v 5 F 7 J K 7 s Q r b + w y 2 S A r x y 7 j W d k 2 6 T c f u m W l u m d 9 1 Z o L X l n a g z O n M k E E 5 0 W c e X t p t b K t Z n e 4 s X l l Y H s w 4 D K 3 W Q E P 2 t H U W Y Z b h s s r t V y s w U c V 8 I s 7 H H v f U y F + t x l x N B X n O + O b 4 j c q 3 6 K l 7 3 0 Z D N V 4 8 Q + 9 j + a k 3 1 M m j M I H Z L 3 9 G l s M W o B d A 0 q 1 Z w y Q D L P p K K y y p E j O c Y g a i v 9 o 0 N Y 1 y o q l 3 P N s b 9 q s P o W 5 Z R o v H i D C K A p w l A c 3 K k b k O U o x t 5 Z 1 L T h o Q A y G t f w y t 9 5 k 9 1 0 n G q p A e 8 8 K / a X g w k M u L O z P H H r k j + H T 5 f R W U o H 1 T a m 3 g M w G w Z U o R x F 9 K p Q D n C 6 b 5 f 6 e P f r S P a W 4 U x Y 7 t H J i h o B 4 Z t R v m d s H c y N x H h m e 3 z n M p 1 z d S b 0 o H 2 5 V t t I D d t j a b H 6 H 9 y n x z 4 c X V S a m S u G y E K G u R O 3 F S / f 2 G f N L f R H B 3 9 k V Y h c u w y I f Y V f k M p 6 R c Q D O P a M a Z x v B p p m R y R t l b F d p n O w E O H H H F t S 7 i / j 6 0 / n O 0 r D t X H j D C m q o H h c M 7 k G 8 9 M 7 q U y y f w p S 8 O i m 9 3 k n K K h w T J C 5 y w W C r q o U e 1 b R A 3 r F E / J k H 5 c g 7 v 9 6 R P I C y 7 4 t K F q 8 5 A 0 Q m x 9 7 P G U 1 O K D v w H v 6 l S m w R q q L 1 I 1 K N v c V r C h V a j B V z d m p S U / K e V E B H u 2 h g 6 j p 6 7 v z X u a f d n y s y 4 Z V k a r D 3 Y x b C y o 3 7 t 7 W 8 V t 9 F t c H B E v N O l F n H l J 8 m + + y H P 2 f u p q x m 1 J X b r 7 N 2 R f Y u 0 i h c 7 y g O g S X D / k T T o 8 y Z k r L s Y n v 1 Q r A Q R r 3 0 V k N N 7 6 8 j / P + k b V B / r L / O e 8 L P Q l K M r K P 0 J v P c K F / y j 4 r e A J w D M j T Y c s r T n l d M b s x Q Q O O w H P J O c a m 2 q C H 7 u A F j d k 7 1 k X E l s Y F o l R D o U g x C c 6 Z e a C j / T 0 a 1 t B D C 7 e b e u c J h J E Y 6 G 4 3 h 6 E 4 9 C 8 f A 3 5 x 8 p u C s L F j j A A v i X F P x B H I 2 k D B b A B Q 1 E k a o w n e o Z p M G u Y d n + s N Z C 8 n P w c k 0 5 b X Y 4 X m I j r a J L I V M W U e + Y v 8 R B a j y p i j C u 8 r v J z a F v S V z T j T X C 6 k D r A n h J 8 2 P Z b B E e g 2 u X I N C / 6 q j p r W F X V F I Y D D 3 a 1 S k 4 N 6 y c Q t F j I h K Q j T U 6 B O Q n d f 7 h z y F L g o K 9 M L 5 9 c X 1 K M 8 A f r O w r J l t P 9 K P E b I + 5 f 9 3 p X l l 7 x F 1 h W k e b t l w h m C d + 8 Q S 8 3 g H N w n v u x j F M k M 9 i S 1 E H 3 Y D 5 S 3 H N D m E M B r h g v I u Q n w h x h k N F 1 U p Q 0 S f P d 0 Z U g M 1 J U N Q U u 3 E R r L 3 d R M u P L R H e w P c y Y 5 y f s 4 b X o p t u k V y r g D 9 3 b I 3 m 9 P e X 0 W P I s G U y e r 7 X 5 0 r 3 B N A l o Y 7 h s Z / u A I G w z w I 0 j b O 9 5 0 t c q T R i D K p 3 s P G 4 5 a 0 C c k U i t w 9 t T c S W / V G + i x u f Q 5 N q A G a Y A M w g 2 T N + J d U 2 O r v b d h Z v 2 w C 7 x h b I J / J i K 2 B w p 6 S T / k i J 5 5 / 7 U Q l 2 6 v s j K p s k d j R Y n g Q K X q E t z P G f t r 4 f 8 5 K p G w P c f O B u D g C s M 1 I F F z F j l M S M O Z 9 e t C L r y X / f p 5 0 d o y f N A H z H D V 4 9 t Q O o 0 p y F V U 5 c S 7 d Y 3 m 2 q N M c L X r a s r + 5 w 7 v Z Y U x x 5 x E k l M R m J l M 0 i 6 0 0 c E a l H F k L + e y J 6 A C P E i 6 U U P n G 7 k G 3 D + T F H g 7 0 G h o j + c R 2 a F e + D L o v j / y i y A q / G 4 R 7 + x w / m 5 O M q K 2 w m j o 3 / b O C 3 + o 3 L a F L X z p d + C S N c m A x 3 d v w 9 T 4 e z j q t X 3 i N t 5 x n u G a + 5 O S N 1 6 h i u 8 x w 9 N K a L X p x N U G 5 b F Z K / n h 8 k Q 7 z L H m X t q n L X 8 P 4 Q 1 p T + 8 Z + c e j M O 4 H 2 6 H 6 D Z 1 y M W p X Y + Y v 1 i K W 8 r Y Y x a T p Z b l c v p P c o E J D Y l X 5 P X + g r / N h n L h M 5 6 N + 8 v 1 7 H a R G s 9 m 5 R l B C w b H 2 b d d 2 k r 7 Z / W z T L s x m H 1 5 a 8 j h s f V a Q z O D E / q 2 e c 8 O x g L X h G F t o Q 4 5 i 5 6 r e R P 3 S 1 V e S W w f S 4 X z 2 c / X N 6 u W 6 e y 0 k 2 D a v k 5 g 0 Y b h Q N G 6 O w / H V l n i e b 0 u 3 E 4 7 t C J + d s J 2 o Z 4 W v a z 6 6 u 1 G r O 5 X t d y S E A t I + p S G E r e P O 5 q M v q 1 + p S U K F L 9 I t T 7 1 q e j / u g i N T v t N C N 7 k q e 3 d E c X O N 6 t W n f n w / 1 a 7 z Y K q 8 v m / S k 0 M V e l i 9 j M 3 m m Y T O J K c c Q U 2 b x f U 7 k R 3 W + z J s m 2 z 2 D A B x V t Q L j u D A c I l I 5 F 7 C K + P t E n w g U 1 p J 5 q y I l n R 7 Y 7 9 y m z t a C p e O O d d f S F W 8 I t j E s p 3 V X p D 1 s p G r 1 + 7 3 m 7 a P Z O p h S N 9 H Q a K D U a s c s F f h 8 T G + n q B t m M E X V c o 9 d C x c S j 1 n H 1 l d 4 E j E y P O F F P I N e G 2 N 9 s d e P q 9 C e t i T x 7 F 8 E Z M B I C f E N p + q + z L 5 2 d p G M i f q t X 0 b j 3 4 a q f m T O 7 e R S N W B 7 O v E 3 t 0 7 E p d z b X l v S i A a E L b c v p + R r z z r K X o m d m x 6 P I 1 C E h 2 h x u b T 3 9 + r S M u N 9 6 d + m t c T 4 2 T X d u D T O 2 Q K 3 p T 7 s d s O h o h 1 D P S m S 3 p G M + O D z s 5 7 6 k W s O z z 5 a G f 8 2 s 6 b d 9 W x z q s 7 G 1 G u / l F 0 n O + 3 f s w h q P I M 8 c i b C 2 6 6 1 3 m N i 9 1 b F r H m Z l E q M 5 V A e M R c 2 s R l 8 H l L o P E u r n D a 7 D q m T p D e V e O r F + V B Y c d k 0 3 7 7 i x q J u d 6 j s z y O w i T A M m Q s A K a i 9 d b b X 9 6 V 5 l K s j y K f v L J N U t l x Y k z k K v 2 p p F e v Q k X h I u n M m R c p 5 D C U v N r x d U R x v / l h F t F N Y U s P 2 x D y A N 1 C t C K x 9 / Y h P m X k e Z t w P z j A t 6 9 L H c / 7 s s c Y y m O z J K B T 4 / S 8 r Z o K T / f a o a / O Y G F e 1 x a 9 z R h j G C n 5 k F f Y 6 k M / m c Z / x m G / B T j C J d j + o 3 y 7 q X O W 0 m L / Y 9 e F R i L 3 c U U Z 6 U l O r 6 O f y c v T G K z w 4 B C L x z p u e f v j C R / c d 8 o / R 2 D R E 3 e x O m y / m f q o o Z r l g K N E c R E e W d r X T 3 f 8 6 g y t K H l h r 5 Y q K 8 K L p b L o z t q X f t 1 3 Z 1 p Y L g F k K q 0 / H P 5 0 p 8 9 k p k C E W t l h F J y + 0 a e R I + j G + 4 j c T P J I w 2 x i z E 2 C 7 k w N F B x Q n L 0 M S B Z / w I Y z B K V L 9 T b s n 5 K 6 D A Z s 0 w f + y W e k r v c C 5 L l j Q L 1 C + Q M 0 u D C c 5 / o R b J O A c 9 d k B I q 6 5 T 1 g X c o r y P 8 E + q w w u M F s y o N D z 0 h r w Z y z N S D s T x h H G J c L q F p M c K A y K t u 2 4 2 Q 6 9 m / t 4 8 f P K y S P H Q l q l r c u h B Y G u O L X c 0 M A l 4 2 H B q 7 K f M n m d M 8 6 H T S Z n E A w f I w t y h c A 5 x 4 3 K Y m X T Z k Q B + N r c y M t 5 h M C U g w 1 f a i 9 Y n d S X W J x b T G W Y U 4 g 5 Z 8 M c k B 2 r 8 j c j b b r v B 4 r w I d o S J L g 8 6 L f y H S 8 x P C X g Y u F 9 2 y 4 5 C d j Y C h / 3 n 5 u Y Y q Z 5 f z c a r U p Z 8 b A o e Y 0 s V 1 w V a p I U G p U g K g y 2 1 S O O U A g a 5 B h 2 3 S / T L D i J C i N H P a q Q 2 N 0 d i M E 7 p s e c H 1 6 4 N w 5 c j u T X W / J 5 w O w I 3 1 w 6 2 s G P z 1 + T 1 Y x 6 Y 9 J o a C 6 a P z + U / R g j D D T x N K s 8 T w Y U I l E K + 4 0 d b t 2 u e 7 L O 5 P x P v h S O U F k L P 0 9 o C E + 6 n p 0 r / Q L I 7 9 M a l c g 0 R Q x E e B b Y U f q e i a 3 J D t 6 6 B Q H I y r I i A 4 7 d 8 0 N 4 J P f d l Y J 7 W n y 2 q A 2 5 D S 8 v F j r s k y 2 X a x 7 x H m c L u Q l U M v Y O Q C N 3 N o c l z K 8 M r u t K 8 F 7 m r R m 4 L l C X k D T o Y 4 c K a + V e i b a 5 W l 5 3 q 0 T U e 4 w N l W j 3 p 9 3 G N k w R i V K 2 o u i j P c K t w M D w b 3 4 q f 4 + v K S T H P g n q l J g 3 m 0 s S x e G h / D r 5 o B x 8 a d Z R A / I Q 5 g L H 5 o U M Z 9 Y 9 D 8 Q Y l s J R b D W s d E q H d B S A 2 S X D s r 9 l P N V A 3 x e W 8 z w c m y f y k n l Z y A J g S c E B 2 r S 9 b D / e C s m h Y o p Z 3 4 Y 0 5 6 r V n 2 C i J k 0 A X S O a 3 + C a 7 n I W 2 L x a 4 S Y O r n M k n m T Q i O r 0 x 1 y 5 4 K T h o i S E Y f s U P I / C T k N I V 8 I Q g z 0 4 q k b O a i y I k Q F e s k z r S e 8 P 9 5 O 0 t Z 9 D I z B F j T w C r 4 Q 1 6 U 8 H i q Z w i 9 p c V f D V o 7 9 H k P 0 P Z f / k 3 6 M G x 9 X 2 J 4 M L s K j M h k Q D C L y + I a 1 M w U I v j v 9 I V G Q N i 4 G J r H U G 5 k h a C r k b A D + i M k R + Q t U a H K G G M Q v G 0 M z o U q 6 C w Z 2 8 c X y q G r H V n d b o z S O P j 5 e u b e m + B N n x h X d L Z y 9 N p y m U 5 C x 1 O g j C h S h 9 Z q 6 R l f Q Z S a f f 7 Z J / R H v D U + J 2 K p z T 3 z 8 V + m + 0 c S j 8 H 5 A c h c O L r x X i W P 4 l 1 y v 1 q t f c J d i e v Q 7 i 8 h 2 Z d W I w b 1 D l n j t T y u 7 r l 6 / h 0 f O P 9 2 u M H 3 c c P q / 1 p S O x a 2 S 9 J b u g L M v 6 o 9 b N j 7 3 1 i r i z 7 U f Z s Y t b 7 i O L Z 6 f d P v m r 5 I X 9 R M h t h M R d z g a z b 1 v Q f z r F j C k + Q K y 1 Z j A R L 4 B M z B 3 1 S x / O J K m x Z d o N H i Q G G w D F B S f o Z F v p g q m p 9 w i s z p s J + b q e I V A l m o q a a n M 5 c H 2 o 1 E x D J a J 0 g Y / c f H k M p N n r Y I z f g e S N Y n T x O x d f e C 2 e + F X u d s I w a N 5 o i j f A 4 c H 5 v P 3 z 6 i H 8 8 U W G 3 m L l W J A B k a g o v 0 x h + 3 k Z U 7 2 S Z R Z I C K N a c b D 9 j g j + q o S 2 s 0 h J w 1 z p j w b b C P K X S y j H b Z q Y f G q e W / E 6 G F n j s 1 I H n W u 3 0 F 2 S o N m H V N W t J b W 7 D R k g 8 O x D d z J C W r J g x E p O Z X R 7 k N g 5 8 B Y r z T u p H g E c T F z u w Q R x O Y Z k b f Y 9 t j q / N G l J + j 0 0 D p N 5 a w X J X W O N X + / c H x n Q 3 M 3 n Y N m N 4 l u Y z F + v V 6 b u L Q A 8 b a 1 f e q O 7 5 l y T Z U q R W G U t p I 5 o B u r b 8 4 t 6 x G 7 l V m O 8 E t V I Q q N 1 C V j V x b + K q Z J b 6 F 2 1 C b Z F 7 E 0 q V S E a j D H i y i t m V w R T Y U c / G n M d 6 a 9 Z + o A c k v y 0 o v 3 g 1 g / a v 9 H u X g e t X p y Z u 3 f b 3 L 9 9 g 6 q z q w 4 d 1 + X h V q W V 3 V 1 J i 1 X 8 M W A w T X v 2 M 3 D d j e m v 3 C 5 1 5 S K w Z r g V q W s u l + 2 l 0 o I t q D 3 9 3 A 2 5 a n 4 9 k x i e + O 5 n o e s 7 b G i N D K U 6 k 7 5 A + S 5 P E y N 4 M j D b R P 3 K P M u O H m 6 7 P x h 1 x 7 3 V d e J A f 5 V J + 9 6 q 9 J Z s h 3 6 Y / p 5 e S B S 4 / P K U m V 8 p J 6 w V 8 t T 2 7 o f 9 c S y 1 i i 1 n k c E U t / o a E Z u n c 7 z O O k 7 L e s 7 G O / 0 B 2 G P d X T g I s d i + 9 t o T a c A u 6 U y u t g Y X s M g n 5 U D + 6 q q x K M O n t J D B L 2 u R U q j D D s k D Z K C 8 s t D 3 b R S h j y Z a S R h k 4 7 O f g O L C V A P C 8 2 T W 9 b m s 1 P v z c N v f 2 6 r Z d e 7 r Q 7 y E R 3 p W T 4 v 2 q z t l F p Q t 5 k R 4 q 5 7 x J g 1 W C d q b z c x e e d 5 q 0 + p u D k 1 x + p V l D P s m U X v q a d a S e q 3 i 3 U N G b X V 9 S 9 u q l h + 9 T 4 G 8 b G S M c m d E h Z X e H U j 9 9 h a 0 V O + 3 L Z / K k L W L / y D / g e u 0 5 e j P 9 8 R N a x 8 6 5 7 M o p v W Q O w y H l C b 5 x 5 I w n v P 2 3 a 5 L O J q o c q M 0 o K K X H 6 O n d D 7 1 z u B W 9 u a q r t 9 n m c U K 1 M b + 6 F O N w 5 O W s b z 1 I s 3 + A K n p l t J c A Z t 9 S s L o h 8 R B i Y 5 1 C u 5 x l l a / 8 a k 3 n H R C q d u t B / v b P a h X z o 0 n n S I 9 J X O 1 l M L h A U Y P S d n K y 2 y / 3 y 8 Z u z s S A U 3 5 R N f 6 E 8 + y 7 d P Y p p X u y J e 9 s a 1 y g P G G c 1 R G 7 V C l 9 K w m X a Z Q q v K E 0 V m 4 j 4 6 G J V g A 0 Q a S c l p V H + n w f a w M 4 O S P y v h t y e g 7 Y G l u H 4 t n B I M m l H 5 K l x 3 n B F S O m x 9 c 6 f r 9 N Y l z v w t e z O W C t H u b k 9 R 3 m p Q i e 7 v o T d q Y y J W 9 f X R D Z W t l b e y K v y y Y 1 5 b W K t s s T m L I N Z q s q + A h u 8 X i G q 3 h J Q + K 7 d v h 3 a R Y p a f N 6 d M Z 0 / v H S 1 o O H K l e 7 g 5 L f 5 X d R J x B t 3 M L Z r 9 V v J W h B + d f q X W A 1 r 2 u 9 Q j 2 w P E d e j 9 i R 7 r D o n W x d f P Y S b S D M T u b V 7 7 1 T W y A i m x + j L Q n / m 7 F b a n j t c r A h g f z M Y 6 n + s 0 L h 2 k 2 b y 8 f 9 W V w j F J k m 6 e t o H V 3 y + W b P T p W Y s Y y n c l Y 9 + Z e I 2 v s w 6 E k x K G o 6 6 Z w F E w q F S a x i n 5 4 H h X K i / v D P 7 f u T 6 L i Y C 0 p J u r V 5 n G 3 o L L B n z b 2 y 4 q h Y k H h O R k H R o o W 1 f Q 5 q N G C F L 8 Y r + 2 x t 0 / w 1 Z + q T r 0 n l t I b S y u O U H 0 i e v U z N k C J + + M j l y f c r J f V 1 m / y w t i U Y Q U F L p / Q 3 g h 8 Y z j t 0 L U l 2 D h n P U 0 f e e 1 e H v l z 7 w T L w 5 N 9 i r b S R g p N Z 5 G L v Q w j z O z h d A G 5 d K b F M G c G n S 9 B k r N B d g 9 r f S w y m m E 4 l W 0 U k D p 9 1 Z S x R P M A z X O / m P C d C h g E i L D Y k q c 0 y 0 y b m f n Q F c T O k 1 l O r o i h N O I W S n Q 0 L 3 D w y a r P / 1 Y u H x F u t o H b 8 t b H Y + i m w g w K k T z O b P x c P B H h n T C D Z N h J m i K z N K G h S 7 M F D Q K 6 M 5 y 6 A K 1 I A f 5 2 X y / K C e I y G N c u R 2 K 2 L S o 9 2 g U 4 J + h L 1 b / W 4 V Q G a d J M / P e Q J f 8 M 6 R 1 o y Y e K J J d A q V 7 L e B 7 0 g Y s 2 C T V 5 d r q G o a t g M N R R f J P V c 2 s U Y J B B c c j z j d J Y o n i 5 4 0 w o 9 P v F F q w t 8 X + p v M Z z c 7 K B h r 7 A Z c 3 3 2 z h x V y a X l / B j 6 u 5 o R b j O L B G q z B M c B o b D n K t t Q 1 7 S T S K E W Z j 1 z x f W S 6 r r P s G t b O K / q w o 1 q U 7 G e q 5 j D h 2 I 5 o n T u r 8 d M 8 7 7 T Z j 6 N o H j q A z v + U c k I W t Q 8 x m Q o T J g 6 5 w J D y T v u R c o w 8 E 2 H W P I X E g o J C u 8 M o H l G I C n I I s v R D X 5 q + C t k g 9 z A + b N h c I / E e e f L e I T q S C t H u 6 z 5 j r 5 o b a 4 A H F 9 r m 7 M y s e 8 j k 2 T b 0 m W k s T 8 K 8 / m C v 3 j L B + 2 v q q m n x g 0 M G v X o g s z y Z l y g D T 7 b 8 7 F b 3 n i E T b / q K K 9 8 4 o D v A / B u 5 o J u M A F X r t K V I k 0 M h i 7 G 3 y / 0 u b n r C i f D x L g 8 B j N U n A f M R h l L i + Y c F 9 4 1 b O T G N 7 7 t n 5 a / X F a w m 9 F W m S m c Y s P E R f M z 6 V B z Y S l S T t / B B 1 8 2 m G d e X 1 M f t p L D 0 9 0 V n + W f 1 H 5 N K T J X F + M x b N 5 N z x x Q 6 6 + K n Y L + f a l 6 8 B F 0 4 8 f m 0 7 S 5 v t K x I a E n O 9 c h X D l T X l 0 e J u v h y 7 o 9 C O k D U L s M t M Q p + x u H U l h I o 1 B 5 A q K i Z l 2 d h x J f 7 p c l S U 3 W E C 2 X i I E h M / O o u d 4 s p W F J s 7 H x n s K 9 U b 4 v X j 3 0 f Y c w i / c p L V w e B k 4 d P + G r H J H G a C I q a D S 5 8 6 7 B D j C t r + R E n h D F J 9 M f g W v C 3 g g / J O v S j g j A F E y 6 U g L A x o / C x 6 X V 4 3 + Y S + Q J z z H d t Y Y b z M e A K x T N e w A X s M Z b T M k E Y D p D g H F V e c p d 0 c Z U w C s D f w K D 8 J q + I j F B z G C I d / u g c N z m O 6 J R B G u L X o y E W t l T B i t o 7 1 8 D i F K w 9 I i Z E w L E S b 5 w p V 9 v f K z L M x M D 6 T a e 3 z 7 T z Q A L k 5 Z x K 8 m i C d 0 G 0 d K d e M 0 a T O a z z G V l r P l 5 K b x q P p D E L V V 3 o z X m H 8 g x O I M z R E V s k J H / X I o P 5 C Q k h A Z x H T j X 0 s A m 5 j F s O b A h p z x B M P + D N y i t A 4 k A d E Z k D N A Q x B W w S R z F 6 D u E e q y M o Y X x W P H 5 a T k 9 a z / V P X o i I T + Q o R h k l r x 5 X r M W 8 l k v 9 v o 4 g m E p w s w G a i G / W U m J 2 + X 1 7 l H R F u 7 V K L R r J d + 2 c n k d V 0 N m X y v G 1 1 q f N 1 l S M U 1 L 7 J E 0 a o 4 / G j K 8 G g l l E 3 h g n X x C D b Y R g h D i P m y o L / u v P E T U 0 4 h a 0 6 2 g q B D 8 d E p 1 y j F V Y m R 8 E q O r b W W q C I j K d J b 0 5 Z j Z P j I V k H B t S q H S O G R z e T G 0 Z l s g b 9 Y z 3 n M l r c k m y J 1 s a J V d d p 9 R T 1 z e f m F R 1 V E F b w 9 S 5 g 9 0 A T K Z K U / y X W l 4 d m L T P o B A b U p N c H 6 N j w w 1 k R V A Z g I M t 8 X K S G f v Q G N V s r i o 3 L 0 + e b B v l t + c m K p P L O 1 B J j n x C + c A 7 / S J h h Y q C / k S k i Q w T A Z 5 a 4 D l E O Q w t m e D v P y E V o X v W U / h B 0 / 6 3 J p 5 N 3 D x R M z f 2 6 L Z + 2 J y T g z a b m 7 C 0 L 9 U u 1 / 7 G v R m 3 f K o 3 J + n N N B t F p o x m z U w b s l K Q u r 2 z C v s q R R z 6 3 M Q Z e x 9 T a h Q 3 L q V b U 1 V O 2 t t R 0 w i S O d n a Q u w c F Q 0 P w G 0 j n r N b B l 2 Z F v A + W E C I u 1 g 7 Y F I h x v t v N e G u 1 6 8 W n Y u d k 3 d K M V Z 7 w 8 m c Z f i v D e z z 8 U M O u C z / Y W 5 7 8 m W A 0 C g G 7 G I b S K q S o z 7 w 8 6 j V / + n M 5 E c W 4 + c 5 9 k 6 E 4 L L W 5 t h 4 B z r 5 4 N 0 D 0 j Q 7 U j S b 9 V X / u 5 Y S Y X 6 c w 5 X e W V 5 L l 1 a A 6 U Y O W u z v 4 A c e n C J d q K N j B 2 f 4 D s 0 U z V q d B 6 o f e l A U H 2 W d y / k z L X V u K 5 l f / F b 5 n D 9 X p e e K 3 t 8 T v W 9 W t F I G l v h B w O O Y a u t z / Y G F l C K + l q s 0 Q p o z + Q H i g I V v H Y U 6 9 K 5 e U e B Q P T x y 9 f K R x E 1 0 n Z j b m D q k 5 2 i J 3 Y f 6 b H 4 N S x i 1 e U b Z 4 q D t C u P d 7 n 8 D d K x z k E O f J L / 1 H V b w 4 0 d 7 X I E U d d K O S Z C b V l s j V 3 t + D 7 k 3 a q g U Y N S s r B f k 7 j K T X f b V k G 3 k n b T r R 4 i M L 3 4 q C a + s t y 0 6 R m 2 Z 3 H S t 7 p B t F 4 d Z g v e i 1 7 p t 5 M o L H A O 1 R D 2 S k / t 3 i 6 p p 1 c 2 k l 4 q n i u t h 1 D 3 o t r e N 6 2 Z G Q W y / Z l 1 F M G Y U V v w / 6 4 f X T a 3 f y d 9 5 z V K / L b 3 t D 6 u L O n f e E j 3 0 u x m r 1 B z n h e 0 E q Z k K H g c 8 x 9 H L / l d c Q l E M b f z P + t 3 p c z n U k d R t 1 l O / w u 2 m n k L J I 4 j s I + / g f l I i / z 1 3 f 7 6 F w m T z v 5 7 Z 1 4 I M 0 n r T N i s s d U L 3 y A g Z V s e p v v 5 3 Y 8 w r p 1 5 F 8 X M U S V j D B L w B + i w t q r e h i i S t 2 m R Z P Z c r D R j S D v P i a D c J 6 p 6 4 u S z p E 6 9 c L q i d / R 4 p G C u i G d h H O J U l Q F h N K 4 X O Z u u X w 2 e b M h a R Y P 1 c W K D Y v Y g w m e m b T X a Z 2 3 3 L k l T J V 8 F 0 u t B X r + g 1 O o J u n v Q j 7 T W Z 6 8 3 8 x c 2 t V O O W 9 j f h / 6 + 7 b h x g F I L s U p T K H 4 H y p U s T w T g q K O j U x / p x t 3 q 7 8 p 7 k Q L x d h 7 r Z h p O q m K T V T B 8 P G j y e t Q c v N R K C H 8 5 I 4 1 u A M Q 9 F E j 5 P 5 t H h 3 A J Q q H g J s d r Y l z L Y 7 Z 0 d W s l p Y i 8 c + b 4 + k 7 V 5 e 6 9 j V D 6 e w z r l i F l d d d d o a H J d s U r e V z 3 F F S j 3 5 T 1 h c v l o + / 1 6 d b + 6 A m t u s s V U v Q Y k h 3 m D k S F x I t 0 u Q + l A m r L W 1 m c 1 5 7 x i J t a R 9 6 o x t m s n O / G L g h W 3 J R Q L M c T w 0 g K i Q A 5 9 P 7 c / z k V l g + n f w q q C n M X 5 C f g I / 2 9 4 u j 7 B b i m u s r g 6 l K u 0 9 Z z A 7 w t U Z N U y n z W v Q a a w 8 9 8 F M m w z w m F U L F l A 5 J k i N X 8 E N I i x S 1 0 m G H 3 P H w p + P d s C P v H d w D E e Y Q U g R 7 g Y e N d T o H v + k e f c c r E Y v j D h h z M 2 a u d g v 2 + G q x H X 2 G a D 2 S Z i l w g L x 6 z s 4 l h p w O 5 M j + o Q M E Z Y / 9 f A n K k 9 Y D R 8 e G y j t I c g A T f y H m X F 0 T s j F 5 w h T D f d 8 4 W J i d v d 2 q q / 4 m p + J F 4 J 1 j n g 9 h G / a w b W V d 9 b 4 1 8 y L x l 0 I y I m K O v f S d b e z D 2 M U P f 2 + V m z V m E 0 z s j F w R Z r r P L w G U g J 0 4 z f 1 y + x q Q M V s 3 7 b / J N J p E s g w h + U + o a k 4 Y h c g d j 4 R F e y l z 3 Z 3 E / s L p v X + d 5 i d Y L r 1 / Q 1 D 9 d B 5 g G D 8 c V a x Q M u n c V A d J b / l b A / 1 Q m J U x z w d n B g a L Q h a t S U + p u O 1 0 X M V h 3 E L X g M M G z / 5 c 5 Y 8 + f W a t G g n W B L Z W Y s Z 1 w m y k P m Q R s v C 1 y Q O h C d t 3 l w K t A x C a l S 3 a i 1 H H f o R h Y g t D F o r n X 5 e S I W J 8 5 k t G h f O G 4 D D 2 n o t q F K I v G Q j G B x O M U m Y X 1 B c s F 2 Z 9 a E w n d l F N q P y 4 Z Q a v r a h u p C 1 F O Q k m s n B S G Q d u I u b o z v z L j A e n 5 2 i F R O B B n T p S v Y y J 1 Y l T n 3 z C i l W I 0 K N k r I I i 4 R 1 b e x R q J E D A k W F Q 9 h 5 F O l J f p K U a / m V K M Q T I 9 g 0 h 5 x n q 2 r / n z Z 7 l O J Q X 9 g 1 C t Y E J n j U S t e R b U k a W t 1 x S E r 8 0 Q W Z D P X t G o S P 3 y 7 J / e m H i C J G P c J u Q C f s X A S s m 7 B s H N p K y G s S k f z Q s S V g c Q c I z d b U t a s f I Z L 2 8 k + + E 6 5 5 Y W b l f r n L J r 5 b b o 9 K / g m H H t i b C M 4 h l d K h m R a 1 Z r + A f S K w Y h S U K h t e w 3 5 J P r P W R Z U G q a s l w T n y w K 5 S M x E c y X d d i J u n 1 6 s s V 8 R l u W r c + r h R c 9 4 x Y w V F R U H u Q 6 v 5 s Y S V R P M v z 7 t C d o x t + h l T 3 Z 9 L R I f M N x g h 9 e q D k b B Z 7 m d y C m I M R F I 8 U V x S i d A J 6 0 s c n m B X 3 Z 8 k F w h d 9 R i 8 T J c l v r Q 9 z E H H 0 M J P Z V L 0 + T v z o U 7 Q 0 Q c S L A B 8 x j y Z M 6 i 8 v V r B T U O 2 6 u N b 0 Y A l T D c s 5 I R p k G a Z P u y B T k 7 T y c w k B Q J j S u d Z Y c R I K h B P s s R E N F T 3 Y Q z L e 8 x e p 9 B j 9 b a w a 2 P D r H X F x m P L 7 d 6 p O C G z Z P 5 T a s B C r N t 4 g A i d 6 O W w i d k F M C n R S m G H M 8 i s S g E z A L 0 J / N h 2 H E r 4 L P f i y 4 B o S 2 b / L 1 / Q L R G 7 5 U b s t + P 6 U 4 m w l U S u L u K 7 l N k h B Q o I u Z b U g k G r 9 m 9 Z 6 O e x / 8 M C h t A 4 y V 9 T h G + 2 O C w 3 V z B 1 V E W W 0 / X i L 8 2 P f + k l L U F j Y r V c j N J 0 o n P k + P D i D 1 J p L S M n w 4 c I l H s Q 8 u R 1 F T Y q S P b c M v 9 R b F J 4 H V F h 9 C 7 1 w E s i H z a A T S S 2 g H l 7 n e W e 7 c t o v B I k W i y L 5 x r 1 O r Z J v t E D 1 K 1 y D k H s 0 V h 9 P M x w n r v S Q s K k L / Y e 8 v H e Y 3 Y 7 P O 7 S / 7 m u V l Q p 6 + j x n u 9 N V W z x e 8 o u u f L 3 V s e Q e X o K t P b 9 o 7 h A n N d M 2 f C 5 U J x T z 4 Y 3 e 3 6 K E V c S C 0 G N J s P c 8 X m c m 7 q 1 r 0 B l S z S 9 w Z g j t 1 o O t Q x C N 5 F z J H p d t C c p R N R k O K d N K T 3 7 W / P V I v 4 c 2 8 / A 5 J y K D l N z u 2 b H 6 6 c K V Q m m l B z z v C C 3 q y p f D M m O f g h j l C K Q j q g y H V 7 X Z r n 8 Z 4 i n 7 8 b N K / d r a H H o A W r 0 J 1 m M S F a h 7 e B p 6 D X 3 r C u V W F o 2 d u o z v W J P H l e 9 t q m 3 1 e / 9 + h T f Z 9 l 5 7 H e m W 6 5 1 c P W 5 p b C d W 8 M m u x y K f b W E O s i g o T j v p K G A x 2 s o 1 A R i d e h c u D W v x k l 7 7 4 F A o 5 J o 7 1 w d z a l m q a o + B 1 t k y P s p l v 8 v d m j H C p / A C a d w 7 a Y e 9 6 o f 6 q 6 6 Q m Z R + q z 6 n L R A + 7 W Z b j p + z V + D d l / y A 9 c t K 3 D N 8 s I o r Q g 8 X 2 T b p P N 7 d 2 N y e Q G y i G P 6 U I s m t d 6 V P 7 1 X A O Z F d y 5 e O 8 0 G 1 f u n V O S I L 1 t e o B v v 5 O R r t n s V 8 j b 9 k 3 P Y 2 V 0 o J X V d y B R I J D h 3 2 u Y M i l a f j t O p s 8 8 O h c 9 b t 8 s k x j l v h x m x q 4 M / K c 1 A W 6 a I s V t N G m E u q o p V + p R 8 d i b 7 E 6 G 9 X y T K b J X X w L Q w X Y Y r h K q 3 f h 2 T v M s S e 2 8 m 6 F W O Y D B 5 C Q R B M l 9 m m U V 6 U D i P 4 V i e Y H Y 8 o a j + l d 4 v i Q 5 R J m e d U B o w 3 + X 7 A n l L c i p Z u v 7 S H 8 X y 3 3 X K G Y / j r b r x g d y H + k c P k I u 7 p 3 h J m z f L z L S 9 B c Z K / F 7 C C b O 5 c 6 s t h o 3 z W P L 8 U / 9 t l 7 j x k g C + 4 D + Q o D N 3 9 9 t B b 1 Q t P z R X y Z 3 K Z W 5 O j z E l u C E + S U + + w h p s 2 e d S 7 j o F a c W H u 3 a 3 8 T N C i R p Z e P C G c d / s 9 X E e K u b h 4 z u 8 0 0 x 3 o L M G 8 v e O Y h 0 G v d E 6 4 d S K z p V P J T t L z Y n r + j Y S n Z h C d W b + 7 2 k Y P W l h I K p F m 6 W 6 + E o a r S n 3 i 7 N 7 k D h w H u h 7 D L Q K 1 7 V T s t J + W W g O 0 X 2 9 / j r K 7 F a d 2 A M F z Y y n x U J p n u z s r O K U 4 3 e S b q C 8 V 9 1 C 0 I u Z K Z l L W G m R 1 c i d C e x l D W M I D 8 u 5 g R q q E B 3 g 4 K E i E W T m q I r m a W I M 9 Z 7 e j O y 9 2 Y s v W L s r 9 d v 3 g + c R + N M e e S 8 c I b 5 W c E V R o S e Y D F A m Z L f M Z J f l 9 F 5 J 7 l G 2 N Z C k S A Y t j Y b 4 2 t u B t b W 4 s o 1 9 E Q I v k k b R Y 7 l h M y v U m a g P X W G d q l + 4 J D g f z E t m F 5 a u Z l 4 i b L 1 9 8 Z v f 7 d D 9 z S g m Y 3 5 0 2 r 5 9 / 0 5 8 8 z B U 1 i v f a a I c F G F 5 g W f O M e s c D 5 + e 1 o y c G h 6 m Z r z A h R p f j M P u 1 x m a 3 z B 2 a q y U f v j i b e U a K I q J L S 7 r i y Q 6 V w P H i I 1 4 d Z 0 v B t P w G 6 x V J l g b Z N W J m 5 4 y m f w y c l L M j 8 d f f Y J H w + W J 2 t f d Q j p i 2 L 3 f l n q h 0 l W A S x h r I j 2 2 e 5 N x 6 a H 9 i x p a 8 Y b c E D + C a Z 6 k d 7 k g Q A S c N C E 0 n 9 M C 8 o V w Q / n N A N O C s c c 5 v 1 N Z m 0 c f 5 t O Z B z k m F T O D + l u z t 3 F P R c X C + / Q F R f n Y x v h s 5 K m a c v U D L + 9 F F G + L g Z x b + e n v N j b l X K H B v Y D x 2 g v y i Y R M X d Q i T k m Q 1 W z L E Q 0 y E A W V f d K Y P B S r B L i A s U 1 X U C Y q B a t n G v N F / p y M v I F 4 u Q W s S r H T f 2 5 r F q + b 8 Z + 4 r B v I 9 c O L 6 b 8 j 8 j A e g M N R J 3 u u + 0 1 / h Z M q J g + 6 c p 8 F 2 m T Y 3 J q P 5 5 r o O d G c 9 a u t + W a z b h F a G o S z l T + O K C B l K m H m W S P H B A g X P B b 8 Q 7 3 v E + T S S 3 w Z W z x 4 D R G 9 M y F l 7 2 + Q 1 K v h M 3 h g D 1 a Q O R o V z W i m i P q I P 6 V Z t T K a y z / s M e e f E 8 w k h x b 6 Y b 7 j e w f 9 U + h b I d X 9 7 b I V W R b 1 n E y w 1 k i i q e H w s 9 h c q t T O q U D 3 1 + m L i e j F 5 I O 6 C / p v Y Q S H X 6 q 8 w i E t 6 l / P L y e A h R b p c U B t 5 D z h I 2 D C w U g O Z / 4 x 2 Q G d x q p 6 R Y i R + 1 A W X 3 m 6 d X q 6 4 Z k o E J q f q Z y Q W h i 2 m 4 P R k Z 1 W T t 8 X + e J M 3 w p g A X h l R m V b L 9 1 P r 6 1 K u E 3 Y k M g / z R 7 C g U P s R d Z l N P k R n G g z e 5 X f w 4 L L A w c f k + 2 u T b 3 B A k q z u x b c e v q 5 c P g 5 C 5 R m C a s l Q u H e j v d I P q U p Q 9 I C r Z U y 6 b o e Z h W t J m X V 3 M n J v c 1 Y t w W i l K F x 6 d N e C 5 h D + D m 5 Y V 0 S j m U i t y W M g T Q X F w b U f z g 7 U x J U Q v 6 h G l S z K j T E H 9 O N E r L V v T G Z B V + w Z z 8 K A c q B + k o F B L C d N B t t r Z j v G 4 Y K I X a P 9 Y A 8 w z A d r 7 w T 0 k h + h t p n r v 3 Q e e S v E n I s k + R D C L f u v M d d C W w A n V I m P P 2 A g 0 6 J q Y z R 7 X i a v X 6 B b P P f Y z i Q J c 8 G I V Y n U o f X c D b n X E I P A L 3 l P u G I Q Q J A b 4 S 5 e T r S j s u S s y / g G F L g l t C I G L E x F o T Q c G L 7 a Z J n q r D X + N B 5 Q T + h Y p 0 B f Z S E b R a z / 0 F 9 6 v u f w 4 Z r Q + X R q U Z a T v 4 q E D U c f Q 2 u + H s 3 y v s D x R S U J T g z B 7 2 r n 5 Y j f J y G t 0 S X r v A E Z B M h i + p s g O i z J D x l s v 2 M B O + E H s y X C s A j e 9 s M w e s B a q 2 R e r U f 1 k S k 8 o Q l 8 f l I + P d q D n D l 3 L H K t h H 1 R t N H 8 I P 6 Q 5 D i e B L y F f P W Z / n o N F M T c c Y t a l k U 7 / h B L J + 2 l M i Y u + + m H M 2 p A c M I F N J A x v b m T / l f g O k T b Z Q s m A 1 N T E M Q m G I u T 0 E d t T 3 9 Z N k i k s D m w b O H n 9 i F p G T l i c L Q q o J k E s I 3 M n 4 r J O n / U H 9 J M o U z B B x E n / e l x D S i Q k l x o j L / q M 4 J / 6 E 0 I K e f d Q h d E a A 4 r L g P w i c j S E Q R F H G + e y s / 4 d j 7 c o 0 t h / z h F P + + 4 K y T d j o y l I u W n o f w N 6 l f 8 W b f U K x F 3 l + c H Y 1 L O L v 6 Y K e z 2 c t k L n 7 9 6 9 x a 8 R 4 3 v 3 l j l G 1 X G W r J / W H p M c t g I p y 6 W K C R u Q Y F Y C C 5 c p C X H L y e x g e R E z O J p O g N 1 s 7 4 S 8 + 0 / z Q U b k p d I n u + W 4 6 h g k 0 F Q V y w H b r J q A y / y T V H b T t b l 8 d f L K 1 / s g k R V M 4 r M z Y 0 o l l z k 3 N z m h 6 T R B u 8 C G t 5 c T t z U 7 G H f W Y t E M / d 2 l 7 6 u t 4 I k w 8 U 6 c h Z m e W / k b g + 6 T S s 3 H D e f 5 m s t 3 T H g M 8 4 K w K h t f d g c u k 6 g r F 5 m M T j t G M k f y Z G L M v Y R c Q E Q c H V u 8 r x Z V d 3 M p o 6 Y d f c 8 z 9 R o O v W n 2 n b B 9 T c w c P O N l e 7 z E K 6 j 3 r r T f n E + m + d R 5 w a W a p C f O f 2 / 1 2 / 8 u H Z L h M c r 4 C v + Y j z i + b b 9 v j + S G k C n U / g L I u y d g 1 t N / T t + e s c p g v U 2 8 o e e k Y 4 m t 3 i r 3 m J W W 8 b U K i 7 d g I A z s W a T a s T D N c U Q R o 0 8 0 O D k 8 4 x q S C k t G 2 9 u 1 I f z 6 Z p 6 v 6 M q I Y b g r L g U 4 y 7 5 K e W 8 + R b L A l + U W n Q B 9 7 T W q 7 x V N c 6 r / J k 0 O s S y 3 P b T d v K t k F n 9 N j w J W 2 d U 4 8 V s k 9 v z n / 4 Y N 0 b 4 Z b L S Z c k d K + c J 2 r 6 d 2 / v 2 7 v 5 T Y x J + N 6 j E I / q U T a P 8 u n e j + M k l t T A R M I S Z T J a x W T n i g X T 1 I D A 5 V i f / n p O l m V K 2 m U W P z g L 1 a 8 j Q R X e 6 w X Y o / K X l x m w A O / 1 W p X w n y f J g K G c m 8 K v V h Y q C W O 4 5 A T m c G f 1 l V 5 L m 2 n d a F s 0 v K Y v L Y t p V u P R x A g h / t D l 4 F f t s f 4 P K n C i b e j b O z + a l c 1 l z F f b q s c V Y S e v m v W H X z M N o H x K 3 o T W S L 0 X m a Y Q J L l g 1 Q A Y 1 2 T V L p u d e P q m n w j j D R y S 5 9 e b T g Y Q W k d e 6 s O 4 v 1 G 5 u h + k 3 X b l z 4 V p l u p 0 7 w G q 4 z r 3 w j M 6 i N V d r f 9 Y 4 B + 3 W + d z S X O f 7 m w / A Z E d S 3 a S 9 q Z y H C O 0 f O + l A i L W 9 m l F I l I i S C a E M h I 5 O q U 6 G / 3 3 S 0 v D + L u 9 a U u Y k e j H 1 U M J J K o L T 8 8 s 8 U T v f s d z r z K S D 4 7 9 P 7 5 w f 7 6 1 G 5 J 3 O w k W T 7 K 0 C P a h N c F L e Y i U Q v H Z v 9 3 H n i C u E j u x X F F 7 1 H H 7 R S i / A 5 4 i D s W r 1 + E B 2 N 5 5 5 i 2 0 F c u m L N o P o Q d c M N s c G D e x c I c M B 1 w d g q c E Q b a d D / c / Z z c A R S c / i 6 j o 9 G H F k 5 7 E k 0 4 M S U G T p T 9 p a o o 1 z R h C a V l y / m 2 Z 1 d 8 r T u 6 W M k L X z v O 0 L 3 9 x w M N K K H 7 F 2 G K k V 8 U y q Y l X U 5 E F X Y S X x / e 2 R c D i p i 1 / r X o z y c e c M J f j G J A / V j T 1 1 5 C O L U c m M q 1 + X I Y X Z I 0 t A S E J 5 3 s u a 4 n 3 8 H k 2 e t T j 2 G h i o 3 Q M I z o j K + u Z c v v y 3 q u j C 5 G p W 6 3 D C v A S h 8 2 c o E 6 J 0 J c M H w 0 Y n 7 H z 8 O 3 u + 2 4 U U F i K b B t C 7 E X M / U C A u 6 I j w k 8 b 2 / c 2 c 1 D 0 s Z r m y F w h t P O Q M r E g Q 4 f t h i y E v D g T s m j f Y I b K G 1 D c m H F C e p N J E z s g C Y 7 2 7 c S u 7 z C + I F G W g 3 O D P u w m I 4 B K p F L i I M u e g g Y E r R q Q F q W p f 2 5 0 I N L I i t o Y 1 g 9 I B f O 3 J 3 r 4 w m h E 6 6 T 1 d N n H x a E 7 c B O q M c 2 W j s y 5 3 i H P Z K P f 6 5 g w / S 3 T k t D N W B 3 + b I H H K 2 5 f f Y 9 k s P A I G F 1 V s K 5 + 6 X Y 4 e x Y s k H 9 m 0 C F o j F O N Z + 8 8 n w W 4 M Z Q R 3 M l M 2 2 6 r z o K p 2 H + 4 j n + o T 5 K Z R m e H h t m v q j 0 u e n z k D w n d E 9 q / D z G T z C e W a a h w W f I j 8 S v S f F H 2 p r o G A 1 g S v E m 0 B p a H W g B W J w p k 6 Q k X p O P A V b P l G F C 1 1 W E / r U c v c K o 6 y u j s y m Z H b j 9 O N H R q S g m f u v y e 2 2 W y x Z W G 0 J 0 K Q B d u k V 5 a j 5 U W D P I j 6 h L K B z C K W f B c C s S j M S g z Z y L 9 D U e J p u F k z O 9 7 P T j 1 e e y C 0 J z U X k f v w 6 L k r O l 9 h h k N n h J C M E 3 s C v X 8 1 Z 2 r A r A y V s U H d x p L H i t o 7 E 9 w 6 k s c 2 / m g + 5 Z r Y g 1 3 P h 2 s j N r w g a N V Q Z / r I Y U R h 6 4 Z z n h y j y V z g s 5 p l 9 F P Q S / D 2 f Y b 4 3 d t I H k h U U K q 8 7 1 U x i e 3 L M L / w 0 w n T j d y H Q D S F x G b e 4 h B f B m f D W W u T B y H f K S 5 L 3 I 4 o Y 3 y q R 2 E K h G A Q n 1 D + M t 7 G j Q W u g P p F 7 M G 1 V z m + v p G 8 1 z Y m 3 / c w Z Z b M v b j i I q 1 r n / d A Q C J 2 V B H m A a 4 P t T 6 h 1 1 R t y C T Q + x 2 s f I s N i l Y W / f i K e a 4 5 i n j s U R k y 5 O Y B y O d k 7 p Q p K k / 6 s b X G m N I 6 r T 5 b c Z 9 P 9 t P X 8 o M y 9 y W m v V 2 Z v D a W f o L t M L h 0 B N k B c V M k J A U z P m D s T p D 6 1 f u u Z / 2 W J p k z s 9 8 Z j n l q 3 M k I 9 v 8 + p K W K m o M F E 1 W e d V D R H 7 2 q K U j e g q n F / r j V L I K o W A E y I 9 L 8 4 P a O l r h 1 J P + 2 r w 4 n D y E B P S i v 6 W b / G K s C 8 2 y z n k g e W 4 0 Q k Z C F 9 5 t + F D 9 4 R 9 e O k 3 l K d N N v H 6 3 I T B r s e M s I N p m G R H S Q c C + e z 6 + 1 C u y 2 l / P o 5 r 4 g T + 3 c M a 0 T p k F B 1 l p L I r X 3 4 Y J K d c m + / A R O u j F Y e y r s 9 y e i d I R h o g a b v x p X U o Y Q S n n m z 3 k e 0 7 O I w C u 2 M Q 2 Z H g s c D 4 N 8 m d + J S O Q 2 Y 5 K 6 m 7 5 q Y g d Z 6 3 N t U F s G 4 r c T 0 / b p C x D a / U 5 u c C N u h 6 7 T L 0 Y 9 7 W h H V O N Z A N F Z P n P D t g 2 u G j H j x Y 1 I J c w y F x 8 5 n Y U 4 C P i D D S o d y N / L r 8 O 0 T U i o h x b H D x p z Q j 0 A q 0 e I n w j 9 O v A r m v b g u H E 8 c 7 J o 6 q n w d P A w g G / B r F q k s V I u 6 / n X H P w O 6 d F G x E n P I 3 j q 3 R b b E 6 J d j G i f I 3 d 2 T o B c e G j x L Q k l P j T 3 E 8 p 8 0 g 8 7 K a N / J G t 1 + p p y X R 5 t I B B i e E 8 N 1 S c Q U m p x N 8 A u h d D P w 7 f A O d X Q l G X J T F I 8 7 8 u S t Y + 7 q d q x y j i K 6 8 / w w v D F D r p C 5 a s 5 0 r s 7 k o h k q e z q 2 9 4 E 5 / E O T a I t a c c 1 i T 3 W 9 R d h q i 0 O H A U F V V d Q K 2 E e b b f H 9 0 l B j C q f 3 8 s n K q z 8 e V q 7 7 c I x B p N L 1 4 I R 7 7 L z 7 H V + b c w 4 z s s F G b 3 g W 4 7 f d s M X C + / z C J m k 8 j q 9 r T m V R Y M e i a q X 3 S G 5 G x 6 g 0 c G r N E i A s J x b l L i v I + o h P N C n w x S c A l R M w z S r q e T b Y H y Q I B M h Q 4 G p J q 1 x + Q n e + 3 b 4 W y H 5 E d 7 H Q p q E 4 9 / F G 4 p d s e I W s 5 v 9 R v s 1 I M n o i + v z + a R 8 S l f B z e c d k p p J + q D / S a o p / 5 Z Y r m g U 8 C y Y h k c O a u P i I o P 5 R f G y P X 7 e 8 + 5 c k t 6 B y B e M u e o 6 8 U 7 c u z u D g F 9 0 6 l 2 V 9 P p L u O U S R Y 5 1 s A 7 d s w X C z a 8 c y Z g 3 r N C g / 5 l o B P f t 5 5 I B Z P D a 3 r P z 1 p d m b e R j 2 r 4 2 9 Y B I V 4 U s q U 3 T Q i / d 6 R B j 7 + K K R V O u U c 3 / x 9 K Z b a u K Z V v 0 g 3 x Q Q E A e r Q s U U R H Q N 7 B W U G q F r 4 + + 9 o l 2 2 8 2 W G c X Z W 8 W 1 Z j F G H 6 b k f b f P G q X 1 9 d T p d u u c M Q q 7 r 1 H a I 9 W 6 W n L I K Y d A e p 1 G R z Y r 5 2 K 7 n G G 7 s x k t y 9 Y F U 8 G c w + 5 P F P c t m q l r 1 F W h + A 6 K u m G x 9 W e N c x B 1 E Z i 1 Z A R P C t v E r I z F 2 s N C F R T 7 2 Y u F m 3 N S W 2 E o w o k p r x k 8 W k x M H 8 A s K s H o N b Y a r c r Z 8 9 u P v b K Y q k U e h t x Y l f 8 Y n 1 6 x 9 O h 5 O r K C V q e 4 o A x M S b q 4 L j x 1 E x 2 k 9 o j p 2 9 O z b V m f P t j N 7 9 t 9 v I q D 4 5 f 8 3 o o g Q X b 0 k + 6 g w 6 9 y Q j / r K c 3 C I s M p Z 7 f d 0 z R t C k n o b m o n B C 3 v 1 U k + S G W Q d 4 1 i U E V v F a O h 3 I b G z j 7 n m I j A b C o t O Z j e 5 d 6 s 3 W E d u g 3 J I r U e V y w R r j Y 2 L 0 n X 4 q D 5 o t E 5 8 i 2 m p m H C q q r n w K i m d t 4 T a 0 b p n S N Z K z + / B x M J 5 2 2 2 F D l 5 4 P t F Y h q s C a 6 3 W o J J d / G Y G F 6 V k L O V h n b f I c W U o u K J / y 4 T k Z b s P r p T 1 s 9 B 6 k V t w t 7 Y d + c W e g q A P Q B I M C g m z C x z 6 R r q m b Q v 3 F Z v 6 9 b l f b Z c n g A T / g X M l S a j e h D z O + e q 5 W 0 h Y J s 4 f E 3 + 6 E H H V f n J 0 F 2 S m R d x z V + C z e h c C c B / S M l h D b v w 4 7 7 L W S c j A v R c q O a 1 G 9 M N s m 7 y r r g R e b c R C M h 5 k K q f a E + 9 O P P N i 4 n 1 f p k O q 2 m l U 8 H x f b q Y 2 g N / q / t s A f G i c 8 X N 1 p h K x C z 9 X F w Z D p H Z d 4 X T 6 + U A h X p l r F 0 W + 4 t a j 2 j y x T X 0 I b 5 Y F 1 b 9 z B R 6 s F 8 X o s Z C + h F b f 2 h H K h / Q 3 V 9 T f r C B K J x t v l Z q H e G w M 3 9 j V 0 J I c D D M L A M f x f r r y X d 7 h A a i W b w 0 q j 0 H a o Q i h A W c L n O 8 9 d B r d v P l U E h E C p G 2 t G X w h p A M d 9 N 2 9 e C q N P Z 8 c q a q u Q s s b n U w X 8 A X g b P Q n V j g 1 V F e P q n Z Z k H D X / 8 y p A b i i o x x 1 4 b Y w y r 7 o D F 1 w H K 3 3 R 1 Y Q l I D E P B L 6 s U h C c b W 0 2 C M K l K N G 1 3 s r s T E 6 H C H O P N j s g 7 0 2 z t I J L 2 I C c g b M V a Z V L Y I J x x R h R S O u D m h 4 h 7 0 k Y T / G 4 S q x C 8 t s N b a 5 z X P N / W o I V T 3 E N i L 0 g 2 6 n G o p j r + W V + 4 S P V t f 8 u q 8 / j w x X T k U q 1 U o 4 H T U 4 M E J 7 t k 7 z l E Y 8 H 9 c m e 7 x 8 U c u Q y 3 J u p o t y s u 0 f r o I Q C J E 2 0 g m s 1 8 J K r W m f G J k y J 6 e q Q 1 T U N I W j D b X V l e S G U i z U m a I P 1 n T Q V x P 9 G r f a V W O 9 H 7 0 p N n t z 8 f S Y h E J H c m 5 x W 9 D 6 r p 0 H b Z N p X U x b F T o j 5 D d v W I V f H Y y O A Q 0 A m y u e 2 a J x 7 G L 0 a 6 s y W f j e 8 O D f j C Z x 4 j s 1 s W 4 y n d F L 1 V 5 9 j K x 2 / c c J N 1 M 0 F / 8 8 w N G 9 M L t l R 1 0 d 1 5 s W n + F n s W O w G p / Z 4 j P L x Y 7 / k s r 7 D H i m i 3 4 B e 7 e o 9 v 5 u Q Y + / L C 1 v s e j 5 R t 5 f G M E 4 v P + 2 5 2 3 X n x x W k x p + + / e P D P X C C Y f N l m e y P + M Q p R u p R L u 6 N x v 1 C e M 5 V 4 k w N Q U d y I Q l X n x a k B Z z w x K o v W n q s o W M s x + x B B D u F D g 9 B 3 h X 0 c L o h Z U S o S n u H z E 5 H Q / m d 0 V 0 b m Y C G I a k D a C e 5 E K C z X 7 8 W I G 8 o T p W 7 r V n t G 3 O d g A u 2 P G A 8 V V O V e V 4 6 K k p i 6 g c e p R w T G 6 H w 1 O K Q z W 2 T G d / g n d q S V n 3 O B s L o K 7 o b + x n x h X o B K g 4 x P + P V S a y W t B P R T y W Z g T h l e C P 4 i 4 G C f Z u i 1 q 2 7 5 B F A 4 d G i J H M Z g g P Y G + s v j L 2 B G o r A 5 P N n L A D N 0 G b m G R 2 U Y m d p t v q J v 2 p 3 S t e U e s J p z A 1 U R B i 7 h D 3 L F 5 t s c + 0 p / T Q v B S g b 4 M H L Z n T A s 6 L R J e + H 1 0 G l A 4 W M I E R + s B z J Y V G + m l J y F Z c G C s L 4 H L M H y Y 8 / a m 3 p M 5 6 F l e 7 q l v P F w h A 5 Q a g s z h m z b e O D 2 U x H i P K S G 9 L 1 X D b X p v d c N 0 2 k D y a v j G o 7 K l F m L 3 P B q h z C X L t Q C I 6 6 l b K C D N B t D Z t Y s C N h i M 2 n r M 4 k X A j e T 0 + U d p u R R T A c o 3 H o A A + T A 5 B w b g P 4 T G V h R / 4 t v f N y m T P u 7 T O 9 8 W 6 I s v c Q + R J 7 p g g t w W e E f h r y F j C 6 + I z 1 S o 1 W j n I U C o o C 9 4 t 8 m o m H 5 0 y v p G v B r Y B / C X h 2 h V A 8 C 0 H B h / n x W j Q N r k Y b H p 8 x z A w S O D h P g N g e B / W V t G o u w s B y x b I I 7 1 C s b H 6 f e j C l A I c 1 R r 2 9 J b c w o G q r r m N B W 6 h 7 E w b 1 Y O a Z T O F B K K d 1 v v + Y p R w w p W T o g r U 9 Q l B A s h e N 4 g Q C M M / f B t 6 U L I M E V m Y z x e v 9 w U K V X i 1 r E K Z x w T c 4 V P v C N H C N P i E V f X n 5 0 B l E Z I u x f O U h I L o 1 m B A w U E s U X k j z B / g r R H k I E l d M B M i G l h u T a 2 0 N P o T i s g d 6 h A X t 4 m l b Z L D V m 0 J Q f l O N l I D 2 A U q 0 C O t Q S U 0 r Y d u 6 k 2 n N w 6 w e t 6 y p 7 Y C I W G 3 n H l 2 V A X u b + l 1 O q c Z l 1 9 f E j f a 0 D Z 0 p D o 6 v c q 2 J u h 4 + 8 v z T l N 6 t X 0 F V o e m S 1 E Y 1 t x 1 d k 5 9 u J m w x j 6 p U Z I I 7 L / S A p x I K z 8 g u 3 w w 7 g C L G h 1 E I Z U G R z l k y i 9 0 V V D Z E M 5 P 7 p W I N Q o 4 j v B h H / h s T d 4 J R K l b Z T M l u q T S 5 s e 6 q 8 H U y t C 4 q V 0 v M t S c G z n m 1 2 x h 8 T C x O O W B z d u 2 A H y E y p a c m j g + S 8 6 + O 5 + z r 7 Y T N T u T b q w e s U N t q o a W z t d s y L r O J v D b x b K r C I 5 z r N m / a M a n j T C m W C 9 k K I Y X v d v 1 p 9 x b 7 r j k / V G H F O n x Q W N I b Z o + e q h a J + s V 2 6 H s 5 h l 8 V K K J 7 2 1 j M E V g k N F A O n s b t w X S T 6 d Y C f M 0 N i 6 T y P v L f N t O z s s 4 F 9 B h R y E v T g b 9 K y u p z z 6 Q m C m A J A s p b h 5 J T s j u b 3 K 5 l h Q T e X E u J + Z u v J f k W m k H J k I W A 7 d 6 c / G 6 D u + o L w o i r t 7 Y N f r n l 2 5 Y 4 2 D R 7 j p i H N p F Q M G Z j 6 X X h i j w F / D T O n Q 0 d a 9 r 7 9 6 e v O d / F J u r B Y / P v 6 O r V f 1 s / X O O r g r S O C w u a l h z 2 q m z S V z X H u r 3 q H V E 4 h h t F B S z w i u Y d w t 2 a F T P S 5 O y 2 E F j G 1 5 0 N t q K 8 C s + S 5 p s N L 8 F d U d j T 9 r b y Q 9 W 7 u E / i a c W u 0 o r N 1 j 9 U L W e X G 8 b D Q r Q v q T x F 7 M G C H N / A R l z G T e u r z 3 q r p 7 1 e q I + A c n L u T 1 L B z d 3 K d c f F + r W M z S u t k g y s 6 r X p r K z u 9 3 D 1 2 u o D x h f 6 K 7 o X g I A n H 2 P b k S O 3 x Z 3 9 L c Y z J a t G e Q u 0 X 1 s 0 7 y g / 2 g 3 E Y p W w h 5 Z h y s U V u i v c G e d Z 0 Q Z 2 2 1 l e P k r 7 6 p r Y l w c C k N M o 2 o P b Y 3 H I R O E j L 2 w W 7 g s Z m j O u Q / 3 n E Z X b a 1 Q B 1 A x Y b d T v w T v q Y Z L u n T y h U a O 3 x N a X W + r j o U 7 F D Q 7 u a 1 G p N C n w C 6 Q i Y l F H 7 e b f P L L 7 6 D J n P 1 F U d u f j 6 u i h d r z 8 f O q f X 1 v G 0 A M J Y R J G A f W 0 z G U S z u p 9 G 8 O L j 2 + f b r o O 5 / e e F 1 + R K 6 s + p h b p N i F r l j Z V V K B d Q B 8 8 4 k a l 8 Y 7 X q k I i x M p Z 7 + l H R n 6 M 5 b j r 2 F M O D d m g c s b x 7 z U o 5 3 A F v 2 I U 3 4 k h g 0 3 q L W A s X v f Z 7 H X J R s 2 9 I b b L I m H I i Z o b e 6 B 1 H h p S 7 x T O T L Q 8 u f 4 L y j F p H z + F C w + R + 5 Y E a Z Z Q 1 m 2 r 2 g u 7 z 3 y q A 5 j o h h V g N 6 q M 6 U m 7 / o p N w P 7 P S d F d 1 S N X G u X 0 i p e x O D z P M r H f M H B h j 1 q s s o 1 g C l K u G / X r W Y H 6 q C w u K M + A v m R L W 7 3 f y T k M K e o E G h v x m b w m r 2 6 8 l a T j 4 V + J l R P 4 C S A H R t a K T D o Y N y E V o S D r c 9 6 z x 8 I l 8 U h X s i i 4 H P E 2 / j W j d i a l j / I S g T 1 n H u h g 8 L b q E n z A 5 / T 5 R g 5 D i m i u U L F B C E K E b o r 1 W e y V l S j B B B m q Z 6 W R c 6 b E N 6 h u N F N 9 U 7 Q 5 C x v m M 9 4 / 7 c L A o y e R n y n z M r X L / r n / q 6 r I X h H O w S F m R i d C r y D O Q V S X J a W E 4 W 2 3 2 R 4 2 J f + R B J w Y a d v V W 1 w k c W W z 4 x t D V 8 L T Q e C J 9 g u l G u C V W c O + w h H u v V u j m p U 6 S n Q j t p s / Q j F k m e G 8 c B K h k U m Q h c t f d p 2 U F 9 x d 9 n k v K U Y P G i V + X t Z r g J n O p z d P 8 Y C Q z 0 p Y n + Y Q n N I q W C R v 0 d + G T Y M h m 8 s s J h d D p T U M Z 3 L P K u i H A k A b 3 h w 9 w x D B P q h E E b X 1 r L S X Z m e j 1 R g Y v U E T n 7 / a U 3 i M x 1 d z F S t + 6 3 W b H L r j u r H 7 k N X K 9 n P K B t q A 9 R y T y G b 1 F z 2 I 1 C + I h 0 d d Q J / H V o l V j W z j o L R K F A 2 j s H m 8 n 4 + a u g 0 B J h p W G H m S d z 9 6 + L l G u 5 2 d t t k u t F h t + V f u + I r l l h R 8 7 s U u Q 0 u U X M 4 G n B p A p B O V v l 1 D x i Z C x d X i f O L v f 0 P K K Y / M 7 S j 4 u I k 7 p 6 / w f r k l n J H P Z U / D x o k n N Y 7 1 k G u Y z B D c o h U u L 5 c 2 / Q G e C F x R t y N 8 m H U I i b x o L P G H z f h l z Q Y + t w 4 b e i g R b D B h L X X Q 5 W A G 9 w f w s N F t X 9 R P x T r I g C l e a p O R A l T S w X l + Y z l B N L n F z 0 J t N P c C 9 4 F 6 a v 4 4 a 4 i 3 Z 7 3 F F P F A E 7 D n M O d J 2 R / 0 Y 9 i e 8 N j z o 6 Z V 6 T 3 t I k o T S g B g o B D l L H e g Z N P P 4 1 x E 0 0 k U q 6 R r T B G e c w Q l / G B B u w 9 e Y w n C N y M i h l e U 9 z m F t n j F v p w B v k w I F h P k z 8 8 O d 4 j U J M J p N H y t E N M 2 Y c j n S u p P J o i e s H f / B q a / H K a S n 5 L I j l E E I f D k 4 m J l 6 A S P 1 h a B 6 X V s M M a 8 i q i B E h Z w N t 5 5 k j A Y c Y d + 7 g M + z C M N K Q K C D X R V 1 P T b 7 L w V b E 2 9 G M V 0 j V t K m C F 0 A H 2 T C d 6 G K 6 u d V h 2 s y n k d A l X x v + i b / S l b m 6 Z e 8 P 4 b 3 z Q f n D E 8 f w e 4 f K l l U D Q / m G g W M 3 k b t w 4 Q j U 5 e f y W D G Y T i Z k Y k M 8 z n R m p + s R E g S 5 k 1 0 i 9 N j M q 8 2 P j G i r m 3 c Q x i E Q F 2 r U P / Q e b y r s K a r W U B j I O r E C q 8 C j V L W G v H O c K Z B 4 t 9 y t p k W o M f Q P N K P e U 0 m G C 7 T 1 t G X d k W O J 2 h D 9 u T Q P n l i S p I n V 1 f e l d n t G v O K O Q E h r M R 9 5 h w T t I B L P o e A / z 5 j 4 f d c x o A U s A Y y t e F J 0 b i V e K q P j k f L h / d + k o a G / O E G Z O M 9 W x b A l z u 4 Y a T l p 7 o i X 2 D 3 e L 0 i h + B W 2 h b L 3 Z g x + d c x w Z N T s H o R a g r 3 6 G 7 X v k c Q n V t 2 J d z Z F r z A K o j l o 8 e p Z Z C F h / l m 1 n u T 2 2 0 c I c 3 d 5 o u 4 + 5 t 2 4 8 d f a s H O V G 1 W W Y a C i y 9 0 y R f 8 G 9 N Z D 7 X T o r s / b 6 1 h p b X t N 7 K h I 4 m q R B I i A n u d 0 4 F r W 3 C p p K k w 9 7 o K L N f 5 S K Z 7 N u P Q W B z X t s G B 3 l + c i n H h S q L p Z / j j s Z m H 6 f A k W 5 A Y c d O b M N 6 u f 4 i 6 D f L F M I C K m z X U l O V r Y 6 3 Q S K g h / 5 R l c + 4 T U I W 1 C Z R Z 8 1 q t t / G d A Z G Q / R z l V B + W 8 f l v x r q t M 0 9 l j d 8 D + r t 3 n H h H G Y c W e u B 9 U G B d P g V p 1 H / 6 g 4 O v d 5 C 3 P O 0 Z P t L j S U V q c i O m p P l t V y + e t o 7 p N d B E s 0 C s A 6 / E S H + 3 a N K A d o T k O D 3 5 Y M E J N c t d v 1 g J e T Q 9 k H D q 2 + f u O C 2 Q l v a y v R A v F T v K m N S 4 A m W 1 P w e i C X m J 6 l k 6 j 7 r G c v W K f 5 4 w a M / O T d b I V B p g P h 5 H Y H 5 s j n 1 W A b x C Q 3 D / L m u V y w L 0 / b D u 0 3 n b 5 S j f r m Q A 0 x s / S K B H p p y Q g I o I d 4 V 6 K f c t z M T D O R v s D d B p o 1 B 7 N z h E J D c G H + 8 5 R m f 7 a W j N h W o X u w + b O N O P g M V 8 J B Y X C i e 3 f l F t L e Y U / Y 4 A u P x y c 1 9 i i q N + l S w s S 0 C K r l e / 7 s 6 D G H i 5 i R K g l Q Q o X y B l 3 x q z t X W m P f 6 q 6 M R w l L z I z 2 m V 4 + T 7 s P Y h y f + 7 F p k V k t m R w P S 5 z x H 3 4 a D I j O 3 P 7 C A L 7 y M V E 7 G G h I s 1 q T P S I A 9 W h W t 9 l 1 P 3 u j m H Y g m G Q d 6 / l 5 + z A r j u k h G K 9 1 l j 7 6 M s C W S f w P W k Q m 1 S t R f h r N x 1 C H d F a A F Y k P D u 9 L K e m b M M X r T t i K Z G X D Y S 3 D C 3 V 2 H a S K 8 X j c r 0 B 9 5 u 5 U y k 0 5 M K P + B 5 p p I A o f 8 R x A s X 5 2 l 2 S 0 T A 1 v t + e Z m Z T N c 2 a q 0 b x I 5 n b a b I u R k v l w y k 0 l a O 5 t e U S l F B l o Q u g C c 1 h + d e 7 d F 1 a 7 d 9 S b i t w P 1 2 Y C G d 3 6 U U Y T M U 8 s E / W l a 1 M x / Z j 2 x i l Q q 3 L Z a F r z L B K B N P o W T j j X I I R K M F 8 I n P C 3 M E v 7 T 8 b o l v Q 7 k 4 u + v 5 x G q y + L 9 y 2 N C x b d o u B J 7 6 N M k 5 F J t 9 K i p r 0 / V u 1 W t 6 P X U + P m G C V a K s K D c g 0 v S u j p O A E 7 1 y I F J t a 0 c O 6 1 V 0 m l W 8 u R 1 6 d 2 2 U 5 S n W / 1 5 g y v D o n F f W o n D A B 7 w M Y m / c M 6 y 8 b i 6 K x N F / i P 5 5 P g 8 w F / g n h G 1 5 R I J b 2 j o s E D 0 p K 4 l T i t n v E n s Y o R A V i 9 8 l Y x D U 0 s Z a f M 6 H 7 G y c K 3 S M a u k / f U T 7 h F G r Q O e D q F 6 H l 6 W F U 4 E D z g S J V j t A J k 3 o P S j 1 1 4 2 G H k T b 0 e / G d 2 Y a f f m X N + d I 4 W I S p e M R Z G m S R q W 7 c R 3 a w l r w B e N S V 0 5 q U e K 5 O Z 3 N C 6 e Y I 9 v z p w R n f W n d q Y 4 u x 5 A 3 o F E W C M E y z L y F w E Y / a 4 X n g k J U L D D D c f b g v x E S M A Z o n J c v J c T X M F z G u J b 3 + h W I Z E y A I v 6 T W 4 3 e k r i y Y U W E A S b F O b X r H T L n z m Q o o A Q v L C 1 + I x a T 3 v T G E o M 8 j E / S S A K k P t P H n x s 7 u 9 D o c T 4 z j g R J t r a + n L n o X h i 7 U z X 2 + 9 z e f M x s I v O r w O o s T S 0 m 1 e l G 3 i N 5 V Z S y 0 u r o y v p h L p v d b 3 9 3 o Z I H A a n 9 F H k f H v H t r t W K q v Y L P 3 H c 3 5 c H A 0 I o M n S K B p f 6 M 8 m I z M x f 0 w A M k q l T A E m G M M M h a v 9 Z 5 d D y S L n U u d Y 3 z / N J W k O d c k W z i H k O y E r W b k l F k 2 H G v v f b d m V B b D J h r A v i H e B o + 2 H X 7 L b Q D V p y 8 j n Y z a t i T M C M N Q R Q X C j 4 o A / 3 H p h m 4 h w i E E q B R r b 5 d l 9 A E z a Q / N a Y u J z C a h P T F J q 2 7 N 7 8 K U A 7 1 i u L K 4 1 W H 5 E F I n 5 k 2 K n B a 9 L 3 I 3 b A v R q f p r l y s m a L m o / I a M S q 4 H R g z T Z j p s y b 0 e 2 C n 2 j e + m s W D u 5 l K H R g x j z y + Q s 6 / U k U u f S 7 s F n Q T a o U H 8 J t X i M g 7 m D Y F c Z / N 8 L Z 8 i r W i T J 9 6 U k p 2 r S s c k F 2 h a M d k j U w g 5 r 8 J x q 1 T t C t B U u M 7 x 3 i 9 r Y 2 c y x p l r O G u j 6 U q 5 p d T t r O P q X 6 T 9 Q P L 2 p 0 u W B E A + G u T j B H 6 k V f 6 R f 6 6 q 1 r O F h k Z Z u t 2 1 Y p W Y n R M 5 O 9 U u 2 G 0 q Y W Z j I 5 C 2 B O Z 2 O h 8 0 q P j v t h 5 9 4 5 A R 5 A 4 / V c u 2 P W D d g 4 P g N B 8 f t r 5 g / r x w Y r Z Q 0 q F x m i a B i X 6 X s g U p C r B d K g 7 D J S A G 5 c U Y T L K W X 7 5 c 7 o d e X R w g t a b 2 8 0 e P E x f d 4 E 6 8 l z B d E x t 8 K z M w K c U G u i z j + z O k S r + 1 T 1 N 7 l C p i D M v J S / i 4 u y v J G 0 K j 9 / I i Q 5 G E P + W 2 w V b B g 4 Z 8 e G h r 2 k N 8 J n x Z S K z q s k F f m J T T u V X 5 9 3 b P S J / m O 1 H 4 N 6 4 E / k O c S D g w b o g s S X V R i C J I a C t M S d Z v F b U x K H R 5 R / W x f d u S K 1 M E D S z B H p b 7 s v 0 O C 5 G F / O S 6 q K C I 8 k Y r W o y H r Y M W 2 U 0 y w G g n E E 5 d N s w f 2 D o Y L q k p 5 n g f 2 Y 2 q n P c Y j D g w 3 + 5 d 7 6 T Q 4 w 6 X R q t B C 3 P X 3 4 8 a b J l w 6 b 9 X L P q x H e W u 9 2 E W J B 8 K X b p f I F R R k B X b v 1 2 m S 4 R R C s M V S 3 w A F 2 W N R f u V G P T V w E 6 c Q N t N 9 6 a g c B W J 8 V W h i m c z Q c e 7 y O l J D 3 w E h T p C A 7 c B l w 7 P G A 9 J M 5 S B G W A T E P c u b G j E Q v / E Y J D y m d 4 / h u C P M W e n + 2 G e 9 + s N 0 L X K v 4 s A W R A l a U L b b C g n v A / E f 8 L k t t 3 I B i + Q y G z x n 6 G a C W n Z C 4 4 J n k 8 a A i 1 z p e U F q i A 6 A H Q 0 A o h l P b Z k X Z K I L n k J b K W T H k g y N b l i A O X I E j K A 6 b F 7 E 0 K d 8 Z n n 9 5 e L 7 c o f F d i j n U r S i 9 n k 4 F 6 I d B 7 i + d q e 5 O V u 1 p M T + n e f B h k f c j 5 d H u 6 e M L 0 F x V n n C K C q e K J + B O n M W m c f 5 O Y j G C l s L 9 w f Q c k b Y / j 4 j r W a v z x 7 w h R n i l s / 8 m B L z R 3 4 C y n j p S Q 6 K F H 7 h E t t M v s 0 P l l i 5 m Z 6 d H R 6 e A p j 7 q t 5 1 h O T c e Q D p x 7 q e 5 0 N 6 n W G r l t p K y S w 7 o d 9 s f e e r b O 1 / S y O V b + j 0 J G + / T a q 9 V g m + w n b q K / O b R 5 w K y t S n Y 4 h 6 k v P + 3 3 4 Y O r S / o E X i l P n r S d e d V M M r 8 4 Z U F q 7 g x t k 8 Y / t q I M C A X 5 L 9 v g p D N 5 o o 2 t M s I f w B / i X r o h 3 H E W + u O V m 3 a r b u 5 z V k + H k q N 3 j C + b b P 2 j 6 p I c K 6 W J 6 9 S M V J X o 6 v O H M m H 5 P I q D K a o 0 q T 7 U y T T a h k d N 9 n 9 q 7 o y A l O U H I 3 + 8 C G s T l l I / n d 4 w V B 8 A 0 / I 9 P 2 a N D x x i / h k y R O 2 8 N 7 K y + e H v t k 7 T Q T v e a i 1 6 n F e Y P y e f n q s W o 5 l q P x 4 q v G s M t G c N o 5 D f K y 6 n o F v L 1 4 c m n 9 t d 5 o O I R q k 6 w 0 f x a q + 6 7 F 3 e s 3 r 9 d b c A d P i i s G + U l 5 c z h Z 1 X c 3 2 f r 7 L z i n q O M 9 U Z x g n 8 R v D R X j z 2 F 7 Q / 6 F y I s W H d s h k Q v G n 5 M y 0 E e t z b F p e S H B z 4 t y M V n 3 h y z L P W W i 7 r s P K C I p 1 I w a U 7 J D 3 h T h H L 5 U j e A o X V Q f p I a + f t 8 4 F i f v N Y P Q G V 5 9 j w s v y g k C X T u O i M 9 M K N f D W X T k i O q I a i h 6 D z x z F D m z l G v u y Y H B f V i o k B k t 1 j u n w V 0 1 G 3 h E n 2 H b W T g u Y f Q k w d k r G X S v a 4 m d X d x 1 U n u R U v / u C Y X 4 v J y d 2 2 W p d k i 9 H J 9 y 5 W K n 0 I J A 9 y e 4 l W x e K I L 7 + A G s c O z S N z s y P f F Z F m 6 K / u t F H h V W H e B w + b z 2 v p T M Y P a + f H V D f 7 6 F g f h C S / 0 0 C Z p H F F P O 8 t r 6 v 1 X E 4 v + e H V k d U p Z 5 h W 0 o U d U + T Y s r L T m S g t p z z 3 i 9 R a 7 x E 4 v w 6 9 T j e Z r T f 5 w i L n g + y G t Q I 4 + t Y G C n b x S q c w N h Z 7 d y w v 1 1 7 3 8 + p t f L u 9 X I b k b 0 u 4 k R p l s L k f c 2 R w N 7 O D 2 m + 5 n z u g s H O w P E T T n t p 3 D W A 0 M 5 e e s 1 M m 3 1 7 n a Z u y y u / U k 1 b K o D x T l P j q f R 9 N 9 8 n O + x n u c P X 5 u X g q w h N T l j e M f o i + 7 d Y a B T p l L u o Y 5 u C p S h D G 5 5 S 1 J + 5 T V 6 i T h g t C R C a I V g L c j Y b h v p B V 1 z V 9 6 c 1 d z P b 7 c M D y t Z T W R D m Q R 7 H 0 F o 8 a m V P 6 R i / C l N h E K i n 0 f p y O z f G Z O k x 5 d k t t G m / F g j K d 7 n a C V V o y 5 g n Z U m F 9 e 2 1 s 2 W h 2 7 G 0 f W L z v i L T 6 w 9 T 9 M B e N v 8 J d K / V H U c N h Z K 9 w P u A 9 4 B B X b 2 i M 9 L d 6 A w y M W p M i 9 X H L f a 0 j z E E f J I 0 W H C X 3 6 U y 6 x z w U U Z W W r P P Z i k + / 3 K e b s p O h d o 9 W X S h e a O 6 A G g k E D w c C x N Q w p 0 5 S T i i H V I 4 0 g C w E W z J + 4 s 7 3 n t H U 2 U K 1 z f Y d q o s J u W R H k / 8 5 A F t f F F Q 3 z G / V o / d k Y r W j g 3 Q f 6 E I 4 u z / L O K 9 2 8 l o 6 8 U Y l h p 7 4 N o 9 g 9 k Z r O a e i U J i K r T w U + h Y m Z A H / 4 s T 3 8 h C b k b I P d + t H J + b l 2 f t d u v G 0 f s t e L 6 y W 8 H 6 w 0 x B 8 d W G D P w F F i e C 3 r 8 I B E M J K 1 E / z 8 Z p v z D B 5 a p K B 0 2 j W j U 7 c a z 7 I / D p / k K U q E c a u q A Y L k M w q 2 5 R g 2 w J x N q Y q b E f M U B i B 5 k v 1 I P d 0 k r G Y o q c z s r h Y / r a 0 b Q 9 M r x 7 N 2 H A z K I X l O 7 q e 9 0 x w 2 3 x 7 p 2 G H j e 5 f b r y S Y k Z i 3 s f M + T v T O n + 6 2 f Y D F 9 M 7 w a S W o p R l g R O w w x O m c v V P 8 6 Z h z U P b x n Q S A W y u a p 0 0 A + x z o Q 4 a m M 3 8 U J O a h V 2 M n J Z m g 1 B Q F 8 / o f U 9 x f + W M E p o 5 N v a o b 7 m S / 8 a t 7 i l F E l t h 3 L J Z X i B s c L T O q c 3 t g y y e 1 2 j L p J + m B l k T 7 F T d 4 6 h k k R + i k O P T x S L l f e R 3 S D 0 f D J J h w T g B 4 g y 9 1 b u 4 R y C z w r 0 f 6 T E P / 5 z 6 2 1 + y 5 w X 8 W i s E y z 5 r p a V g B S d q n N / n t o b m p E c Q H u g j p r d x l 5 0 g p z e + t B u b 3 P Y N b D W 7 6 o J g q R Y R g z r 7 4 a o n A F 6 U z a 5 r z P h o + R x n 7 B N V U j + 1 W y G P X Y K I J k s d x W o t x M p o p Q o 4 Y y c m f m J c Z / 3 o n V D 5 H R J 7 y Y i d G 9 h K 3 B z p x G I U 7 Z m E A e z g + X T k E b 8 b J h Q Q K c T u 5 s t i t I r M 9 M 6 i t + R X L Y W 4 B W U Z G R g c 7 o P P t k J Q 7 p I O w L / j U + S a U / r e W M x 8 u + G L V V s O T m + I 9 X 4 r C o q s D M N t U / 7 I W Q x e 7 4 5 I Y q M 2 K + F + 4 Q E F E c y R F b N 8 p s 4 V G 6 v 0 B f K Z r 7 r k z v Y d w 0 O + s 3 g R z a i y z e + P f h i U W v o P E 3 7 U T U e r L a x e t Y z l W L 9 y i 0 x + p X f L 0 Q G R p W E p f P 3 v 8 Q Q g Q 8 s 6 K x 6 T A 6 4 W 5 s B G p q Y X E Y 0 z l m c Z m 3 Y a j C s A y x 4 U X / 9 e C W + g c k H 1 w i d x T A Q 2 a L A U K 5 S 0 c O y u o M F l 7 z S 4 O W K v D G O D D w 5 5 T 1 Z z D Z 2 b j v h Z Y i I 6 F H U R U n i K 2 p K j C s Y I b 6 c h C Q T M 2 e C x Q i F K o Z i a L + x n K J k p 1 d j A 4 5 K h G G 2 B U B l o 3 Z A E Q C I u q A U 5 9 8 S n / E 6 V W s S M 8 S I F k k O a l b Y n d L b m 1 x q h i S R 5 T 2 X I 7 M i T 1 Q E h L s s C 0 j c Y o N Y t M G I 3 h J U J e o A 5 f C + F 3 z u A l v 0 i z g O N I l 6 2 k u 5 n c C W A x w B 7 o F P H P o W 4 D C o Z W o Y O l k O a b O A Q 5 / 1 r x D u I g o J B q 4 O P z 7 t X U Z e T 0 l L J N M P Q N m V Q 2 2 H e 6 / b X y q j A N b p v 8 G C c C + A r A y V n y I O 1 V h R j m P M + / S 5 F s V g p 4 g P u E 3 5 N b c e s D l 1 5 u u 1 9 2 i J 0 A y k V I p E / + Q f v P c m K O 7 0 o A N r V h D D C N Y b i E v M e 9 + k M j 0 E A f J s / / y w F 8 9 H z O p t O J c S N v b 1 1 L G + A o N r f b K X I 6 2 t z S B Y W R C S 7 f B 5 5 D 2 T I / V o x + r 2 + v j t R s l L 5 u 8 u A M h 0 d v j R k J D G G T F + a u 1 5 p Y d 6 A 9 m y S 0 0 s 6 z 1 J c / O N m J + i 3 z 9 N v J 1 s 1 6 v 1 J O 5 t 0 D c 5 0 Q q + D T q r 5 q r U p 8 H 8 a l u t V Y + k l c 9 q x v v a J 2 K 6 Q / S x X 3 3 L e 4 3 6 M k I d m x h C Q m s c 6 9 e H Y g / R 4 3 K n V K d y i r u / D z 0 o m / S o 7 M 3 / U 8 F x 5 v W x w G T C y g P 1 s M + y f x n 6 O A y k w t S 1 4 G j T r Z K F V X / J L W g 9 q 3 j I w 3 o P u W 2 v O c n H o h b O u r + W d l x 7 9 C I 1 l z y P b U 1 L j s k 7 z 2 0 r u c b p G K H e c y p m 7 j f X O z p p / Y r e U L p v r m E C k a s I q f k j H 6 + k n d s 2 a r N R f w U g 7 Z 7 / q 5 5 5 G e 3 v 8 U q f Q L a s I B P l K A v t Q t / E d n O r i S q M 9 P 3 5 S P V k V 3 A + c e Y F h k k 9 + g B j x 9 h 7 f p P R H 6 I e z q r B e V 3 V j V 2 6 j X i + m t G 5 m d t x Z P 5 R J 2 p 3 9 p P D 3 1 Y y D s m S 4 h V e t z b K H f C P 2 a F f z k 9 2 v j 8 O 3 6 B o 2 C t t V / v z x X F g 9 V e P 9 6 w c G c 3 L j I T c N I X G z 3 T r u A P 1 3 R z 0 + f 8 S W 5 d z I 3 9 Z h d v f 3 d j G T j + 0 K b q + 4 4 8 p P / O y R Z i x n 9 / 1 z P b 3 f H 5 P a P T u 2 L E 0 K N C J + K P Q 7 0 u T n T z l j m k t k h d J k r a Y 6 B u a P D P 8 I Y w t a Q 2 c + F + H b e 8 N N v e / S e g c t 1 C 2 S u j x P n l + 0 V 1 6 u I O B c h m j Y c n 3 T W e J d D R G h v 2 2 r X B X O H J s p b f R c S Q A a J 9 P P 0 5 0 s 9 o T f 0 U S p 7 m e x P v b 8 3 X T 6 e 5 x I U 2 N I T Q o K 2 g x B y Z p c q 3 M g t a f N T B / 1 W a 3 n q E H o Q a w g P I 9 Y X U Z B O U z o y S 8 K d C u V g j A Q 0 0 v M J J 9 v g b 3 3 4 L 4 v D D Q z t 1 D 7 t d Q p j G e T z C s + I C Z r l 3 R y N G k D F r t V O J Y 2 7 D m C 9 + V Y p F Y c N t P M z R s V i 7 v e + c W U Y R d j 2 X g T 6 H O D O d q c K + i i N 7 h k 8 g X j L C J l J b p z 6 K M B I C v x z r R c L 8 V i k 5 k 9 r e m n i x k z 9 F c t K 5 k V h i V A C g m R T U F P s c x 3 n g / 2 6 W U r d X e 2 7 d 9 n z X r 6 M s b s 2 I c k Z Z O 5 S Q r B 4 h l 8 F H d W t n p m G 5 L x h 4 n Q d e U K 1 b R 1 Z 7 8 y O s J U J M f m I 9 y 3 X O P p k D A l 5 F c e J g x I 8 H 4 8 8 T a U 9 / m 1 J d F J b D o j p F o j r r O v Z M 2 e m X u x 8 Z H T 5 7 9 Z + u X T I z o A c c 5 X 7 h G j k 0 g w 4 7 K W P M p E k 1 Q S I m x / + K u v 3 u e D L j G X 5 q A a f y + s + g m W i R v E k Z Z 0 i M P t q s o J Y l I v x d b 8 8 X n D S Y 3 6 v / M v T A z B r y Q t L B G o R s M b M f T Y C J w j m 0 Z x W T M C 3 / X Q A l 6 7 H T b 8 C I 9 g H b P q e 5 N h c W B K U F J D D W T S x D y f F z M A l w G R K T h w 6 9 3 2 k 8 U I E e T H Z 2 7 I / A N N m o M 7 X E H V / 7 r L o 9 Z s M i + 5 k d p j 2 X T i e G V J 4 I E U F j X p k k u b 6 Y h Q 9 E 0 A h H 6 H T G S 4 j x l J 4 j s t 5 G T b f 3 l Z 6 9 3 W 1 K 0 7 t E o O g e z 8 U F o E I v T X a 4 o G t 7 N S Z 2 c N 0 g j M K R l K y N d Y t K U z j a t v V j e a u J Q U b 2 p + G Y b k W 4 A v 8 t c n P p w 6 D + B c x O K e z 5 i I W V Q E 5 t E w T y u D X z y 9 2 U + Z p 0 x o R l A R H q 9 t a X / x g L F / h x K K U s G R P D e U o 3 0 q 0 f Y N W z Z 3 n I I 2 a t n L V n z P 9 c p X t k b W W 3 / b z z O J K 6 K e 1 H u a 6 5 r 6 Z k J F U r Q X z P L W L b g n P J u o q R w G e 0 w c E F Z e S F J f c Z W / d A o g 3 r p 2 h K F C y p H q W c n x h I y Y 0 m C O M A e j J I / e Y V x n m q i T H C Y u Q R r F K l I Y + K t M O c m G N X s I t P g T k O G 5 F 1 f W r 8 i T h + y 1 U x k L w F 8 E x q l q m C X g j I c 4 i 3 k G z e H R B g 3 L J u G A y I 4 d M E s Z J s u X e y z 3 M G F R O u m e n + 0 o S k O 8 U 9 9 E Z m H S M m 8 v D F L L f I n G s m 5 3 B U G p l 7 S E k l b M O b O 9 W h G X K b f u g A m o v I u W u v G 1 A X o C R G I I b 1 l 5 y v B 3 x U 5 3 G u p f u k S L / A 1 F 7 g z q W 6 o T K 8 g o + L c 3 P L l 4 Y a B s 3 f e o L C S b g j q 1 O Y + X w o 1 z H d t w q s Q c U 7 Z s I j / e 2 L o + E Q S v 3 i U h Q t 0 n K J w / f 8 K V r s y C b / s h d 8 j 5 c x x s T u Q 4 n 5 b 7 C d p m Z h p 8 H B h z x B 6 R g b e 9 i 5 A r q p v J r e u f 0 S 2 + T + I H d x j d p R l F M p m p 6 p l W x M R R L r a 3 f O + H 6 B K Y r w s w Q D u n G W V F w C K Y m e O Z w I j 3 O X 6 S f i b q 3 8 n B / k j Y g 9 6 0 l f 7 j u X 8 R + g k m j l v d I u i q 8 s Q X z R T c f y v C G d Z M l B n f 2 C f S N f S F Q j y m B N N v i t F v u U 3 n E z y a v e V e y G S n E G 8 J 7 x N J n 3 O f g Z B 4 3 1 S d S a Y K g q a / l C x U I A D u u A c H q x u t h d 4 G g b m W U O L M G i I 3 + H l L 7 T N K 1 6 4 Y H g J C H P E a U b W r q M U S q q n f Z w 5 N / F w C u Y N g 5 B g f j q y K F 0 n F L C X U / a y 1 B C s M D w q X O 4 p L 8 L U X F 4 + w X t i e j V q g j d / r 2 C e Z A 6 Y Z k l T u Q o Y C E M / O a G T n y x 7 t s P / x Z / U L G Y e O v K T s T E Y F Z n W S c X B 3 I I i g 0 J V G r T a P R v m V V o b B 5 2 5 D L O R N m H 3 v 7 Z Y k Z J 8 c r F S H S z I k D b z t o z Z p x j 2 g H v h D L Z o k F M 3 8 X n + / H n b E 4 Q u 5 C x c H A c f I Y i E z i 7 G R m B M 3 e / D 5 n T 6 t v F N y c w K N 1 G 0 + q G e 4 6 Z u K C G H m n x m I y p F j c Y A a u p N 4 f a b t L 9 7 p k 9 B 3 s A t l r v y g K l d U O j a R 6 U a K F s U + h y / K B i a h X G U 4 B k V H o k N F M 1 B p U a G 2 I k p 1 z m 5 O Y k p e y 0 I T z D P S p 0 9 f h 8 Q Y 9 j K g f m Z / g h W S F E l 4 y 6 0 I Q E n 8 C V W Q V Y w a 6 C / Z z M n K X o s F h g B S w v L 3 1 y C I 0 v 0 0 F Z H R c r E B I u I x s h C K C e d v F A z u m w 6 2 6 j I v J U 8 Y G N t b O U d L S s m r 2 4 / J D 0 H K V Y l k Y v Z a a I p H Y B 1 6 D D m 0 C T U z O 4 o V V P R i 7 J 2 O 3 e 8 X O Q i f 7 p / p C M + y P c z e y C S 4 d z V R D X K P T u a j I h R p W k s x S X q E B X K k t m 5 W n e U S Q + X e X 9 i v 7 R T q 3 Y F s z 0 f 8 g 2 2 s 6 9 9 Z 4 7 q v F 7 w k G 8 V Q y A e J b z w F G / 6 M X p M v b T c Z Z w V L Y c 6 B 1 e o 6 n R m V x 3 l 9 9 D 6 r y k h l 6 o q W r n Y 2 2 s r G P 9 g j b x e i 0 3 J k n b y z N D l 5 L / 3 r / F Y Z U l G A C 5 w s u j / L f L y 7 l e G / m + V B z d 1 7 t 1 t G t X 3 9 X L e 6 p a 6 x W K e y V i 7 x + 4 w 1 u b d 1 t t 6 U x / 6 g a 4 6 K k i G s 1 Y p h I T O a a a B b n 2 Y o 8 3 B n G u M p I W O b v A m p e q 5 v 7 a M 0 O b 4 Q X B 1 c P 6 y 2 i 4 U g E 7 1 o 7 J 2 F R 3 i w 1 I 0 I + s 4 q R F z V b E l U 6 n b e Y d c w V 2 K m G J p L j d B 3 7 c k u G H 2 0 i l z U Z u p N 6 N s r / 1 V w w u + I e q + K c b w I L Z c 4 z t R s t 6 w r 8 h v v b g Z J 3 s r q b O g u 9 g p u 5 q a z / L a y 6 / V K + 9 / v E n Q g v I r 3 h l / j 6 9 8 9 h g a Z e z y g 9 G L / 1 D P 1 4 P f N D j y 4 V V 8 6 1 N 6 9 6 R J 8 d O k 8 o U c Q Q k J O V i C t 5 E d B y N M P z 2 B L l 7 N s g g B 0 1 D t s 8 E a s V f p N s m u v R v c k E W q + i 7 b x W 7 b n 3 7 z 0 W N c e m + t t B o C o d + / L Y A i l S 5 Q t / N f 7 B l V K S n w l h H 5 A q N f b C A z n / s p u t Q Z S K X z 7 M T 5 r + T 6 B J v m C 7 K L Q Q V 9 X M i 9 S O r 8 w r p j 2 9 4 F / m / n 9 i 1 H y i 5 w z 1 D V m U X K U a e 8 d M A J r I w d x 9 3 m 4 V 9 0 4 l V v A 5 H c q 8 0 K S l q T 1 M 1 c X g l G V p M u H F B W t G W l 1 r 4 s m E m P b R 8 p X v W H P D 4 O C F / j N k K t z t x C W 5 m / 2 n 1 6 9 n O r k E B j 6 4 y N + o p T 1 O u x Y p r C i i 9 Z u 6 m 6 C Z l n P a k 2 + T F m j u N P h t / u 5 / O 7 T 7 d d + 1 j u l V z a 7 b u Q t T w 2 w H U h D I 0 1 q 4 u f 3 5 4 / l + U L C f I 7 N m 3 O y k / X b w Y o o 2 F f P H q P G L O A 3 I p h x f 3 4 k P X m 4 S W h + X D z m 5 Z O x v j T W b 4 1 n K p y Y k y M V y e + W j / R w m O 6 i Q y t e X q S L 5 W 4 k l j a K X o X + 4 3 q / / n 5 Z / K 6 P 7 9 K r P v B + C b i + d q 6 t M Y T i A v p i l F F j q y 8 K A / 5 w R Y m y N D k 8 J v 5 u o V 6 W 3 7 M z a k / S 5 w d o B i k F s p a + w u t 5 w G I l j C 2 h n 5 M L a b p F K S / 0 I q W 1 Y q k 0 i y m i r N e D t K Z 9 g c j k f L y 7 N c O Y 5 a O 7 J 1 v 0 3 u o t z o 2 f h y t r 1 O O G i V v 0 d P v 2 z 1 0 X 1 W I 0 e w Y 0 j M t Q z l + 1 L m 7 B f s X N Z Z D A 7 K Q b a / q i H 2 q 6 W k m + Y j p o E 1 N W b T O t a X m u u o w O v D I 0 l D S V 0 / Z 4 m o 3 2 G U L D d j q v A G X R z M A u f L Y W I k 0 T K Y p n e B c 9 m g z 3 m l J M O q v A o X q f k F S f N j P S e 7 C A P i 0 V H P Y O r M d Q C F i q X / p r 3 U 6 f p y V T K Z / k b q e t x g j c P g W R r 3 + j R e 4 y u Q 1 j / 9 3 z k H F Q u K D 1 j 9 e 9 H Y X b i 4 g 9 w I d / / e V N 3 K a 8 Z w 7 0 3 2 p y 2 K 1 i 7 9 D + p + M 6 d G V 1 6 S J E D 3 Z J 9 1 S U P 2 + 0 d l 8 t p d i L + 0 t i 3 c o Y D y 0 e v m 1 O 3 g C a L W k H v Z r J n y 2 k N 7 F 7 Q 8 R d Q 3 V V L O y C Z i S E R q J T K I v N l y S y r 0 z W E / 0 h G V b T X y d p 3 Y I n V p J J 2 O F y x 9 z F B J 1 8 q B q p P r / n m b h T q g c 7 2 y j Z p r 9 8 V g V 1 5 4 Z e w P E C p m X z U r + x L f 2 B v k X r 8 B 3 0 x B I S 3 / S l h e G M 7 w 6 Y 3 w / P 9 G T a y X Z X t X X U M N l E s x B v i M X o p q g c V j t T z E m c v N 8 k A g j 5 5 N I F j J V y Z z v s + B n f n J 0 D 7 N D 2 0 T 3 l s q w M A Y e U E 8 2 1 A u C E k x 8 A C 7 e W x s e c x B 2 O M 6 F 6 O / s F G j o u Z 1 s k w j 9 8 P Y 3 z 5 a n O L 0 t X 5 M 1 x k 4 q s q 2 l Q + l 2 H S T k D F D j k N N v X c T 8 m z u H 0 l 1 L n 2 6 a z m d V m / Q D / V y I + A 4 P Y j n B 8 1 0 Z m C m c + r 1 U 5 t 8 6 W M s 9 W y A B Z s o m 5 5 H Y j 2 3 C b S U R k N G M X 1 z 3 o 8 r O s u y 3 K v h q 5 T R p h T R H 7 3 n 4 6 Y V 4 U C r V m f 4 2 I g t r 4 w u a X L T r V 0 8 3 e M E X G f E V p D v P z r f b J 7 m 5 j t k Q z x u 1 K 6 3 n K A 6 T C 4 q b d 7 w b L c l k 3 J 2 E F r g Q 4 b a r e x v w + o l Z m h D Y 6 8 R C 3 q h 4 9 T 4 P f n 1 L + w F n Q Z w M B K 2 8 r f n P B 1 h m H o / O P X E S 4 N 9 K c m 1 3 d 0 l I f + d 3 g r V F l W l Q 5 I R / 6 l + 3 Q m U r v v P i s O m Y d x V 9 R 4 P f S o N Y v X I v p 6 8 k 3 J A v b 7 4 w s a H K S x H d W T L Y n 1 2 i K W C R h n R X u 2 s q O E b o u j S 7 8 + a K s t l F / o 7 E U 6 p g + i H G z n K c t / 4 f 2 k f d 4 K H b W h L K 7 S J L b E Y s W b L n W L g U 6 v Q Q p 1 p a 0 W 7 4 9 p W L X x O u 4 E f V g F E 3 o o H 0 4 3 o s 9 l g S Q L i j 5 o 1 P N j F v 0 n W v 2 D h V J M S H E 3 e a I 2 l u o h o u w 3 w r P e / Q s 8 / w K Q Q v l m C D 1 x J g A e T K p A K u N N 2 T 4 C y 8 E D N h J g C Y 2 q N 8 Y / 6 a 7 v k z b S s b 6 j p n G b 1 u Y v e m b O 7 W l M X 3 t T 3 P + S S e F w S T z m P l A 5 z + j G r o M c y 2 s 3 R c P Y Q i 1 o s g 8 G a C S k E U Q N r 4 p u Y 1 + Q c M 5 z H z g z 3 Q m h F F w M M w A I W 5 V Q w g x 4 B l Q G 4 i / v y v m E 4 X G 9 h o J D w O R c I y P u x R 1 6 3 B K S / n t v J e E 7 J J R I v A a u D v c 1 Q 2 L F P V k m e 1 y P g 5 6 e E a p B F y k f b Y N 2 a k Q J M O h e D 6 D o L n A H v i T 6 V j H P N 6 o X q u H h g E I B Y q W w A 8 u x f w Z s 9 t l A C 3 3 W G t N e f p E D 9 a C 0 M C P Q m g L x g 0 v y J + 4 x G n s 3 T t F m z u l J T x d L Y g Q P J 9 H 0 T R s U A K 8 O u M h D a D y 5 9 b j n k e b Q H U o p Q N 5 A t a c x R m a + 4 / 8 J K i d m G z 2 P k M w L 7 u 8 4 t J B f q b w q t c + C q m w d M g 4 Q X 7 K 5 y y i T w 7 h j u D 0 Q m Z z N 8 T y T i d O F C R / f e A h O / 3 r U t g E C 8 b e k f E F B j I 1 J + Z m L u K V 2 O u x H R u d y 7 S / m A h 5 n K I w S t E Q K s v W w L o r M a 4 z b F J i R 3 C t j o k 8 x o + H d + M q I B F M M / 4 i + 6 h T 4 6 S a z G C e 9 + 9 a y u B F B G P M O Q Z c t h y p t E F D F m 6 a C d b l Z L q 3 p P Q 7 Q 5 2 e C S N B v O T Q M x R I O 5 s + / e r E Q n h H x y 3 1 B + h N 9 n t 3 P m A 0 u H 9 D V f 4 M M G v T N j C U / Y v J 7 R I f + r f q A U b 2 Y K 4 P q W G g 9 L z R b i 8 2 H A y U X l + x r B W C T m Y v k h 3 1 2 R o Y P M h J D K X t 5 2 6 G e L a r s r d / s i O B j X 5 A 7 c I a Z L Z E z h J e z P 5 m l Z A 4 C T k 2 v p / 0 f P i u H 8 f a h 8 v 9 m p u x E b X P e q C W 4 f D X n Y l 7 S i e d q p 1 F p J e l D v H u 6 R M b w J e + v O D 5 K q 6 X z B j X 8 g g j 4 N o v f 2 T t / e Y T o d 0 y n G 7 4 Y U 7 B 3 r p i 0 4 Z n J T W 6 d A L T K 6 F V F F j g T x N + Z 8 6 K A a d R k G m 7 V + k f 5 O d 0 9 X l v t s o m D p n a B I l W Q 2 U g 4 Z M Z W 5 T N C i b d F U 0 e e 0 m F 8 Q G 5 R f 5 1 6 p 9 U Z R a 9 A v v 1 6 L p 3 k I B O O 2 C e m J X w g 3 + H 0 p j 5 Q E d W D t Q H Y C + x b u R I V s 5 q q + 2 / e y d Z Q Z d B 3 h C w T Z T r G Y Y o a j S a y W C v F b s X E I v m n e 0 P h / u p c H 3 7 W t h E b m y z D i J B q P r 7 b M d 3 h j / v b a d 3 b p w 9 d c 9 X t Y n A Y c y L W i f q 0 a 8 C Y Z Z G C 6 w z s p Z N 4 1 R p y b Y a + a R a Q O q / Z G 1 0 g j O l + 3 7 Z C 0 7 6 c 0 3 s g / 2 c p I 2 C u 1 U S E i 7 Z J c z K S F C q j e S s a e 0 2 2 z S T T u V i g Y X M C 7 x z o h 7 t a t X o c Z q N h p K U u u 8 Q g E Y U 4 9 V A W k h b o 9 o T i f C M 9 G k X e Z W Y 9 5 1 r 5 5 c G s s 4 V V X H 5 R h d Y 3 h E 9 3 7 a q d b 4 n l 8 + 8 8 + C q / b M J n N q z 6 U H a X 0 0 x S H x z I 6 T V P V / G 0 n X g t g M 8 o O V l 4 S X b 3 6 R 1 M G x v b E A A y d 9 e 5 u 2 6 h X r 4 T U r 3 I w N Q w e q D b V 6 6 Y P e J t k 1 O P T e y l 7 q 0 8 7 3 c P 6 u z / M U q V f C E 9 R r a 3 C Q 7 n H + n a d K W J P s N A 3 S f S O u j v U G 8 8 D z U r Z m x 8 w Z y r 5 b D t p v X 1 z O U H T 9 x s 0 W Z 3 a X D c p 5 B C k O t 7 J + / 3 6 d u i / j X v p l E C i F 4 E D v K K b a b g J A O a T s 9 f q P p 6 V i l O 4 L m c c f H V v 7 I c v M u Y E T W c D G X + a Z f g + T s / N a h 8 p x + / A K C p Z R P O R Y + + + c B i 0 L U t R W z Z 0 h L l 3 5 2 T L Z B V S 9 j b w H j R s t 0 M b 3 b V d v l n S l a 5 a r H L D 5 a h 5 I F a q t 3 x H 4 B y P N S P c p F a u y e z g 3 h b g B g y p 6 u 0 p c E T s / 1 i T w 3 S P / o S d 6 f l u P t 3 R e 9 f S Z 3 n 9 5 6 J x c y n A b 5 B 3 j G 5 0 4 S x k l 2 K a F K h I y a d R / T c 7 c F N D d t N K s 7 G j n S 2 Z o d l 7 3 N w p U f u w b F 5 w 3 F U 3 B l Z N L q u g 6 6 6 B g H E S H h r A O 9 y g Y 5 I + 7 h 1 F 6 Z x U 1 S u t e H P 9 u / U x 3 O 9 A 4 M h X 3 0 b P 8 Q a n h 3 9 3 T j q A L K y g O j U h e r D 1 L n 3 q 7 3 k + 9 h L R M L H l E n I g 4 z u + 3 2 / T R 7 O t u u d L t J C X 6 g a i n X P + w F d 8 l f r + I q z 6 s u e x U k V 6 F d 2 + u I 3 P R z + 7 j z G x v L p v J 6 M v j O l t X n a G F M + i v 2 4 5 J p 1 v O n z n p d E b N I X J e 3 a 2 e N d 8 z e v 0 f v 2 C K + O A f l G M g w p x k M b C + o A M Y 9 O u 7 z d V u t z N V H 8 9 f r 9 1 d / 8 s H i Z H D b x W B F n M I n 7 0 f E V 5 o I Y 1 H W n h t I B H 4 U V W T e n m g R o U M m b v I K a o e N m L 7 q 5 E / U N G A E N b o l 8 h g t N d 6 / K a 0 I N d X A f E g + U 9 r X 9 d D l 7 N l r Z u J X B w W A E k 8 V 3 i J y U 3 a / J 1 I a q 2 D 0 + D d r N l V 7 F 5 6 E I d E j Q Z e 7 F F R 2 t h R k L F z G Z u R U 6 f P 5 W 8 K F e f / U S d A u j b 0 H A d m Q u w / n X J K X s 9 G B Z o + J S r / i R k k B q Y F O I H 6 F t J s X 4 o D s F 9 Y / 4 y u R P X G Q A S Q K T s P q 0 t X g A I S 7 3 y Q g H o A v W i o P E h A j T n 7 5 M h U q 2 l k X N W U L 2 f z 7 M d o t 3 X h V f j w N B 6 r + T G U J K H l 9 z m a B I m b q c B M w J s n m V i c F m g k x Z f D d y / O j a X Z u x 2 z 5 O R / f y U v 5 j T v F u X p 5 k n R i E 2 V + R E / n r V s m g s J H L 1 z P J k W y g 3 7 W c A U D 8 G 4 u 6 / G 2 R / 5 h i L d K e J W H a T B T D z 3 q w n 7 Q I 1 4 p d 5 q L p l / n n d a n Y 2 W + v V 3 Y D 7 L 1 u n U 1 m x x l 9 J B n N 7 E E l J X N v D 2 T K 8 U x t + k 1 o u J 9 P F y 4 1 6 / P y S T f E C t A Q x r 2 D H K V D z O p 8 Q I 1 e n w 2 H f a D 5 f R 7 m T 6 X u + F y g j H b U O d Y 2 e Y d x k / e k Q K m G Q h o B V Q w e r w B 4 L Z m j y B 7 p r y y n p G 5 Z n T s k R w m X z e M C 8 x i 7 L z P T 1 0 a 4 n t D 8 E m V J O 4 x s s q 7 g K n 6 0 r i L m F h k V w M i o u r Z 0 N p N k d y q a X / c M m r z U n 0 Y d U p M r i K t 2 A y s Y R J k Y 6 g 0 H A 6 T U U Q i O T A k n R H e b u X V F + v Z S e v y X D M o T T u m c e c A Y e q j g q / Y T x l c s 5 h S J w x 9 m k O 6 8 A x E e A h I k B N 6 u X z w Y A a r S H d J 2 6 b W O Y N i w 9 P y k R X G J c D 9 c t G b W j x k b D t w i 6 E 2 a S v S v p f A g u N 1 s e p 9 J J N 9 G F h 0 B U y 5 3 D l / u V R w 6 3 V b w C y O Y M w I S 9 N / T q j e O I 9 X 7 g h 7 0 o t B 7 e N 5 c p M + c + C Z E 6 M I q f b h p Z s A 6 o F V R N 3 m 3 Y I B L 5 p o i g X Y w C W y C A V y K s m C K p L o u t y f y j Y y G U v Z W 3 9 + s x P p A R s j J n v y H Z Z f 7 C v X 6 K O c 7 / z o + n Z X l A t f p X X L U X c w d v X 6 e d 4 V c F h T Y / s S a c i 5 V 7 V y k a s l c 3 f 0 k P x t 8 o l Y U z L t K 5 P V s 7 R Y S R T n y Q w R / w Q S c 3 6 T 1 e z T l S m B u r r + f r o s d i f C y M b b m r S 0 z / o k 9 p + l 9 j G U x C n w 5 0 6 / o O o C n D F w e L y n 2 b H 6 1 8 W u v h x 7 K j w E Z P 0 M p 7 N r 2 0 v S r g w Q 5 E g j + A Q M 2 H B A o N g X E w w h t h I 2 W A a F v H d V W R 5 a 8 v T i e Q p 7 R 5 D U H F A e 3 y e R 4 L n D d S L Y G q 2 q D T S q E U x Z + t 3 9 c m r J / P f F b x c y n 6 o f 2 7 2 N K b V c h v e S 1 x 2 1 1 y / W 7 z D h L + g L e v 0 3 t 1 2 K 0 r N d I t N P y I F u 1 u 2 T E 0 y F G J / s Z O Q X A E j 4 f Z W o / S O A w p B K 4 R r 4 m O X q i f r T / + v / E s C l g C u R Y z A B O / O E k L d b 0 2 E i p k E K + u R 5 O b 3 V F z u q R o Y Y l 3 P d M X p P M / U Z 8 p k 9 n 2 q 8 5 H J H f 3 F / H J 7 X X 5 / 8 N U D m V 2 v + m z U r i W e 0 5 C 5 n 6 n A v 0 G 8 g T k n G 4 y B d W D / 2 X M x I U 5 K B x m Q x r d H r x 7 y B v / 2 D X g h 1 e Z S H h 1 + E e / k a h 6 2 J F 8 Q X b 5 2 Q 3 m k n Q F 0 i F j 5 O u b / T u 7 s L Z N a 6 g 5 Q C 6 a J g e + A Q 7 / J 3 a T D o 9 C l d v s E I Y z 3 6 L L T d T B R q B E E 8 A M A Q A Z / w u 2 K X U P H t v 7 E s c p 4 j p G G 9 B d D F P 2 + 8 0 Y H Z y t D 8 c M 5 x d q R R F 7 + X 6 B l J A S / Y g w y i J Z m t X + q V K a g 3 0 h x Z F T K g J R 6 w T 6 / P X p G M l G j / l + v I 2 o s S m z 6 q / 7 f T 7 h s p + h v X o N s Q m i E U + h P C b z L m a Y n w u + f s 9 + 4 C w U c m T J o x m G H i c E b A N W T l S w U h b M H M w o W R E 5 N n v q V G I 7 n l e a 0 G d b H g m l J l i S p K h J + / Z K R g X j J n e g r T C / s r n D H O a H v C + k l h L f w 6 c 4 4 o O a 8 A A 2 j E E N n W s U G U f B f i 3 2 Y 3 O u j / e u C i B v X M t B m P N Z E m H F F 5 d K d P w l 7 P / M k g 2 q j 9 U 9 P b R h f f G R g l X d A 3 m 2 w g z l s S q N R w P z 0 n 4 Q h 7 M f v + N O y 9 N + 0 l Z + i 2 z o 4 f a 3 6 r U h r N q T 7 n 6 x Z i D R f Q A E 5 4 4 V n q Y g X g / a f O + V g L + j B c C F l 7 V A B f O U v p M O y D t K t a H f r x u Q F p R 3 A S / v i c Q q c H y t p o M K d 9 c B j x R Q K y 1 S X b T b y X w u z z 3 P d R k g I y m f 7 Y M r m k 1 w t z 5 O s V C G u 6 M J x O Q B s m Z Z d p h O R 9 O s v G i f g + M Q S y x G u A j h N x / i T T J c o h C 9 m T / k D J F q O c Q + G K V / g p A n q I n m F 8 0 b f 4 f q Z V t j X U k j a w 7 K K 7 I m 2 G H F u 6 v 0 L f n 9 h 6 Y p R h l 8 c X F U / I l n B r J i W k 1 p h U I T S Y U 2 E L 0 3 h H M D Y x L 0 + / I 5 U f y R W 2 L W j M i 4 3 1 j G l 6 B A A X N 7 U u 9 b 2 Z 5 Y h G F L 3 Z v p H T n 1 i d I l Z i U V B Y 8 l u 9 M x U I U 9 g k O G R / 2 h 4 P W X O R N h v 8 A F H i C r o U U D l Z z v o 0 + + E F j s b 9 G t w v 9 L / I I N s w e / + G s T K g l + D 8 + K E G o 0 C h m D x v t 4 e + + O A Z + / Q 6 C o O 8 + W 1 6 0 E + u I 5 l a q 5 Z b p A L C i 8 H v A 9 9 I 8 i B / P g v U x a 5 k f M q Y m S i b S O b / n d V o Y 9 C N L H v P y e u Q L X K 0 u E g w 3 g q L m I T J 3 4 U s S S H e Q f A 4 a L / d S Q 7 u a s j V V V y T Y v i e L l Z R s 1 b v / l v J Z z q 7 c 0 m X X h Z f B l U W O k a Q U B c p l D 9 e I q s U K d / R Q X o o 4 + s r R 3 n l H f H 5 M B c 7 8 0 C 8 z t y I v a b m c E B y y c w w 2 e d n t T h u x C y i b h Z l r z o h 7 Q y m h U E R T C g k 2 P t p m a p p l 0 S j p / E h J J k o 4 Q W t 3 B l h S K F y R N o W Y 5 V K e v + + F S 1 6 X i o I I p 6 7 o d 1 O I s K P 9 T c h b u u 9 K j n + J q 9 3 y G M I o l F w M j / I p s b 2 w 7 K v o J O L A j c Z o q q C E q M X 7 9 7 d X W / J d E W y 0 A c g 7 D 7 3 x V x 6 O l O L m d Q E f 0 H M X 5 e k z u y r d n o a F g A f 0 o v + k K j Q X u 2 n v S u 9 1 + t V L T 7 Z b r o 8 2 3 N Z o t S V M t n + V h / z M j s v H k y j C p R 2 x 0 p v R L 9 v t g 6 N P / 5 9 9 q W T N h n A A g 1 L / J F D i D 2 B e F j n j A o Z 4 + x 6 j E a 1 k a 8 a 5 h Y 9 N 6 6 2 / a O e 4 R E R 8 l h 3 / o 7 4 + i L D A P u z 7 K I n L a 5 z G d s J O i X 2 t U v D / E U C R l 9 3 s / R b r r L D N N F 9 d L y r t D A n 5 1 O 0 n X 2 o u T o T t e y l q L X I r d G l c P w 6 P v 2 4 o o Y r Z E w Z n I n R V U 0 1 f P D T C Z l C p X 5 3 y w P O n b D t X f G a Z I Z d N w + N G 1 u 3 p 5 A S r 2 I Q p z 7 H q m t f o v Q 8 u m 7 u V 0 R z Z P x x / 6 f 5 s v v J i 5 1 / X L S 6 y E V K n r k h t J m L d W p d S o n / z X R o Y s 8 O D u 7 f 1 N r a 6 v v d + q X f T j T m c c U 2 T Q r N X n G G O 5 S 0 v I f G l B 5 Y U k p g 2 E s S O 6 M H b R O z a S X o D h 0 M Z h x x / T 0 r 2 H u 5 y F 0 n P U X m i M i D / X G 7 h Z y e W G P H / B P / s C O e d u D l d q r o U d 1 H 2 v F h f l o H c W R S P / c 6 e 9 W l y r + k O 1 + Z y 8 Y e b c y w 8 d + 4 U X 6 9 t 5 d s r i W j e 5 t z N W s / Y X c s y y y y Z 5 O s v N + q 2 Z Y V j S h u F A 2 O Y r Y M l I W b B 5 3 j C R d k 8 5 g j H A e b T t Q K v + Z y m k 2 y U H d r l K h / 0 I z 3 / h 1 V R s P Q z h i R g P O 1 j b d e V b 4 2 2 U Z N M I L 9 P t u O V 9 Z j q h w V 9 m z C T y N m 5 J m U f E G l M J M a N N x z l w 8 h m y f S p L f c y O 3 + J Q r O 1 f A s E 5 8 K S 4 T t K R q z I N o s L + N f f e B M g 3 + Y e f p B p d k S a h i l 0 t z 9 8 z 5 C j 8 h B 2 C 6 7 a T s U 1 1 C d U 6 v 5 k 2 C b V O d Z L B 1 P v 1 C + c z 3 w H n B r o Z G e S u n O u i k K c 3 6 9 E p H X V 5 W D P 2 G r + q v y e Q 1 L h + V + D 7 T h M 7 B V / O 9 J + i a k D B 9 n S 8 X C 5 b U 5 n g y U L h e D 4 B v 5 2 W C l Y 1 6 t m N J i T s 3 A 5 N H K M s J F C m a A P a h N n G 3 J Y i Y U g r q g 1 f 9 l o V C c 7 0 O 0 x X / i t T 2 U 7 Q q u y N / d 5 z f l o d M O N k f 5 c O 7 l D + o o 4 d U 8 g o e m l O I 6 L K Z d E R 6 o B K 3 h 6 6 K O H S D c H f i 9 M S Q x a G k e 3 z b K 4 j c s a O b G Y r i o f v r b v / R z / t W V u 8 M l R G A M v j + x E x p 9 e P C o B J h / S Q f G S U r 6 w O D D 6 l 1 n T f Z j o U 1 K / e q 7 m O x X J b 8 H J V z p + Q B g h u R 9 0 + 7 A O 0 K / 1 X c 9 Z x X b 5 O S k r Y i L T C R 7 E B 1 P m m B x f K 3 E C q E 3 T E C 6 I X p + p K Z P r t B 2 s J g R I i d i 2 R h Y 7 9 + V e H a P I x j v k I d T G 8 p / O x B L l G 4 w o P q g + N N 3 R F q i + W f X x t k D H e E x f 8 D 5 g k L C d R a + c B v S 0 C Y 9 x m K s T J C g 4 8 4 A r s H d V q v h q 5 M N 8 5 k p f k 8 z m 1 W 0 M N h G 6 I 3 w p O K 1 I P E b z Q i h L k K v U M z R m 9 E G W u j U v i p k v H c s x P G Y b E h V F I u z U P 8 F c X B K 8 F x f h b a r r w e h U B K h Y v m M q u o k r b M Q o h C z + C z T + U V 2 2 5 r Q W b 4 J y s 5 7 5 t a E 7 j E g U J W v v 1 R P H 4 z G G s g K / t 7 r x d q 6 W h / V y T G I G v q S N m P M 9 u q j o J 8 w 1 V P S k D e D K L O 6 M F + R h M P Q 6 U z q 1 z v e X w 4 e O 8 g n d 8 4 4 q T c n t D Q I S 6 4 R 1 5 D Q H o m Z Z f G S Z 5 g S 2 s d P + / G 9 K g 7 p L w V 9 T + f M 5 o t D W W K B e i B 7 E W F c I Q 3 V 4 + l N 3 V A t d 1 u U 9 s R 0 U e z Y S 1 F f n T k A q J q Z Z X V 5 F m f k Z D A r N i K e 1 w P c j 1 b p z k D L 0 H J M N n 2 O y G x n f t i r / 9 V n L U v G 5 M D Y n h a I T Z q c 7 o c b d o V E 7 m L / F j p S e J R s g Q 7 Y o P q 5 M I S U K m T 6 P 8 9 2 Z I F G r f M + y x m 9 a J i Z j B / M 8 Q b Y m q m n y X z C 2 w f v H O c c j 5 l T t 1 Q Y G + z N 3 s O C x O X + G D c A 1 n 5 k O V F d L Q i a l d z T g b w Y / 8 n Y G F M p 1 l Z C O L C 3 i K W G k D Q x I 2 B y m h y y J z N A n p I m A A 4 o V 2 8 A s h r m z u l N Q b g D 3 K 0 j a D g i w 4 Q H U s y Q + V 3 P V H d q W R H S f q 6 u K m y d c 8 Z T 9 P f 6 2 y U r o A M s F 6 t L 1 w u Q h j q z J u C u A z 8 7 w l 9 J c R i 7 G 7 v i J z A m b 7 F q j u i 6 n + 2 j 3 M b 2 T 6 Q i 8 U R i R y l G 8 U T 6 L d q N I N o W G g + r D S v m 5 o L l 2 f V 7 7 K i M 5 a Y 8 M 9 + g g w G R z J 1 4 e Y r P 5 0 b W z e E t E a 4 J A 6 h + c a O p O I o 9 D j 4 y M F Q + 1 g H 4 x c 3 G / P A Y c 2 / c C d / s 5 / z Z R c f m 0 o H 0 1 d 7 S C 5 K V q A q / 9 B 9 W C L V r h D d O b l c r x L a L f t m F 3 V x h s F M v S r J l j 8 g 8 H A t L g 0 j b t e r B 4 2 c g q / o j I O B C J b f l b G 5 Y K L H z k g R 2 U t n X 9 h B D m c z O r R b L s + Y 4 x 6 z Z z t M T 3 8 Y 4 t s g z Z W X 3 x i X V v q + 1 1 z a M x v 5 U z f f L X c Z n w D y Y v H f x O j T S Z 2 R g R S s F J q N + r l W K W i Z d n T 6 4 m M u b M E P / e b 5 d z 8 f 0 I F O U Y / v O G h b s E S A T 0 O Z i e R q 1 b x / A a m 1 a U 4 v V 2 W L E E s / G J l M J J w b v H 1 6 G i 7 R N N y t a C y a W I 9 l 7 i R P r t C r 6 A 4 y B m L T h S H S p j v k 2 w c v n j M E k d T I h P n b 0 X O j b W t w B H N R d 8 H x Q o m j K h P Q X s w 7 v u 4 7 0 0 E e n 9 w d I w s U 2 W r L x Y Q P 0 6 r s 7 x a I / K L 5 g t R 5 f j F x U x r j 1 2 Q 4 G U 6 G r R N 5 B D S 7 r X o 1 R x H X X K u U s L c J J s r t C k U z v I p 6 j V N U o c R w J w j 4 r R E j t S A K U B r Y m h z A R Z w 4 E U V 1 D 8 0 Z A 1 p q j V N j / W f m 1 1 I 8 5 9 i 0 e 2 x y W v k J Y V d p 5 D S c i K 4 C q H w 1 a B 6 X Z 8 k 0 g s + t B T C d 6 Q + W H Q O H / n 3 0 2 i P n f O / 7 O q Y M V q 2 C h G 1 j F Y A A n n E S x X 0 E T Q p h D F Y V P F U e b / o D 0 S p p q S 7 8 h q H L k D 6 e 2 Z W C d x g 0 j L G j n + R j D J 6 I i 3 n 8 + M / N 8 Y 2 s O x w V p x F + 6 k u I B 7 q V P h 8 3 0 g c V V d x T B c j 5 + M K i C b q T S o J 6 G L Q E A I H 1 4 W 4 X q R d b H O E 4 M r T w c H 5 X Q m c 3 Q 4 K G u y Q E 8 X g k z A K t 1 V Y Q 5 n N 2 6 9 / w Q D k 2 + Z o b 7 j i G H W D 9 x a X q A H / p H G N h 3 g N y a m B 7 y 0 A 8 W U / Y 2 n A u M k q W e W + f f / a O y g o d z E v O d x r e 1 I u H E s X F u 9 i d t s / w w z D j w z z 8 l t 9 j I / u j A + V I 3 z E T 8 6 0 z 5 x G Q w 1 r v 1 8 v l q N d g T 2 y K O g v M g g w d G A E 6 R 8 y O x B 7 3 J 2 Z j 8 5 v k D f o S K J L M d H U t y 9 J 6 7 p c 3 B s h I C h X t 7 3 t n u P / o 7 W U b p r 3 z u 3 U 2 G O P k K 3 k d K o x N V c B f a w 1 8 i j t 0 j w k S p L 0 S I c l g z d g C S l 2 Q 3 b K 8 W e h T O S u P 6 9 D r O Y o l r v J w O U 2 Y h V e S l m I o Y Z 4 q 9 g n Q s l 3 e r B O c Z s 2 w J m f k V 3 v F k G v y G k 6 r X g b R x V V 3 G W 6 c C / N C P q M 7 q / k 4 W 1 V K 7 U s y 6 0 c 0 P R 4 g x G J z v i J s p W S I a X v h Z v 5 I P w S v S 5 6 G f 8 4 u 2 p c Q / G U y K 9 6 C 5 G K R g Q f 9 m L T l b E x G E z e + o e N / 2 y Y X P 6 Y g 5 J 5 G 1 J V / S y l y t 9 x G D e z T v z D Y Z G I n p L I P 1 m j O k P 7 3 d i M h g O c L s i c k l H Y 6 1 x 6 r y H T K R q J i u 4 r A C N W b A 9 z 4 X 5 j c b V 3 G I 0 J O / P 3 B j j W 3 L 8 z s F B l 9 L H y 7 r 3 E c b r h B k x / S + s 0 x + R g / 8 T r s 9 I Q y c 4 F p x V K R G X 4 9 X C I t b k x R Q k Q g S R B H C N w C K S e K P 4 i n v p 8 K v Q U Q j m 1 D h b 7 d q b 1 v M S p 8 L c X 8 + A Z i Y v h o 8 1 t 6 f O u G O y f C a 7 f d M V 2 9 u s X 0 T 1 A J 4 y d 8 i T 3 + q d / F F E T w L z g w / 5 P U J b a 4 J I i z v 8 K / z f V 3 a U r A f F G h u u Z S d T j p U n r u 1 f X g g o V c E N S 4 z 5 t + C E K T 4 m W Y i Y H z a k P C j 6 Z H I T 2 q d K E v y u e e c t D b e O S r q n 2 6 L 2 O s K Y U Z t X A Y y U g c P v Y f 9 l p G b 6 Q z Q V 5 e Z 6 5 s e m s 1 i w A X X M z b m + w l A M E 4 7 I K F J 2 j M 8 9 8 W 8 0 2 Y u 8 Z T v v 5 z U E V Y F i 7 r u y p L v b a 7 m l j o g 3 7 e s y g U 8 d l 8 Y o 8 n n 3 U 2 y o 8 z E N o C L h A 6 I k Y P Q b O j P x a Y V H u p g c m R j I j G o K 5 M K / Y T g p H T T e C V L Q h i G K P 6 6 f N B u T m m C P F + X T p H 7 K i Y R b 5 X 4 s 9 L o e W i v + N A S 7 q 4 h B 4 x 6 N u A V I 2 G n y B 9 N l o p 3 t q x e A m u t e O H e f Z + d 6 V 6 n N h r 8 A d n Y u A i / J v b 1 F k k W 0 a t z a Q 9 6 b L i 4 U 8 W e A X 0 N i Q 7 4 B n E L 3 r C 3 u s c V h H N 1 x 7 X I V I 9 m m 1 3 M k A i 6 X g W l E w 2 q Q 9 m c B 3 q 5 B b l m U s I I D d q F J z q X a + 9 X d z X U x W l g T 3 V + e X 7 u k f H L R j 8 X D m M L T N K V + 6 o X 4 7 R N j u u 8 F M N E i R F o s Y e 4 K L 2 a x S O D V k f 9 M D i g a 6 U D D l 4 I p z f t y + q P g 3 v r C E o K k h 8 D L r F r / Y T P k F w R Q 1 q J A v x a G + Z x s G g M A p K g + v M Y T 5 a N B A g J s t v k + C w / o K c l V N r f Y q O 0 c l H + H a G w Q v W 9 6 p x D 4 G S 0 0 j x D T e Q U F x j 3 l R 3 / d v A l m D T o 7 k H Y p L V f s o V 5 I + Y s 7 / b a F P q Y O 7 a Z E x G s 0 B t A J c U / Y K H u T b 1 n q 0 v y O e 7 q 7 P H k n i S x + e s C q G P q y n B q C s x W T a r l q W P 8 6 f 9 4 X P i h 7 k 8 Z 4 1 9 n Q v l C 8 U I E d 4 L S q Y s 9 n e j P 0 T n + k G I j y r 2 Y d q T k M Y g 3 s y 2 o d 8 7 C n i R F 7 0 X p T 0 7 n Z H X X X S l 6 k t 6 w B P Y y i 7 r 3 S w 8 w J y l F p g z l U o r q 9 3 S t 7 F U v i e b S I o v k P n Z 2 c B / S C I y I A G 0 2 f h X e 6 3 c z K 6 E w s B 9 E o P 1 m Y / 4 b U U C Q U d 4 R y e e G G B u s 0 S I J B v 6 S c b r 6 Z w 9 f f O x u i Y + D c 4 w H 5 l h X d m + t t N o Q C w v + + d W D v e 3 f X t t J N r s Z X 7 F + l U Y y L A J U X G y z 5 r h Z x R x U 1 O S j 3 6 b / 5 K c 5 b W 3 A J 4 1 m b N n 0 S J N F Y u m T n G J k V z H p V g Y o 0 3 g u + x 3 j A C O d 6 P i v C t D q R / E x 9 a P g N s U t x u 9 p E 2 L H D 2 r F 8 h s z w Y q f e 2 R l j o B D f o l U N 8 6 D Q d T b E N U j e j J L J n V A T O w p y 7 m y z Z H o 2 X P 8 j s R 7 X 9 f 8 P 7 w p B w Z s t c a f w J f y 1 V f l r q h H K E f J D B Y v P n B d Z f U N z 8 z l z W L T Z / K v c k Q L 7 z N i A / R 5 b 5 H c y a 9 0 z 1 f C j j D M Q E D w c i / R k t K V 1 C S I H 5 y Q W A e E q Z U 5 E c 3 G 6 K A g 1 A f K y s g S t B q A I E Z b c B M v t x b H P b W J t d z f M C v X 0 f H J 1 W Y x L I c 4 u F w w O t + m f v 1 Y J S G h J F 1 9 q 1 5 0 + l Y b 9 p x g 0 A O y r O t c c M k J B m z t D 3 i S n r R Q l C 6 6 a s g W H m O 3 2 p B L I q e D z / E 3 c 9 A T 4 m c H z E r M E N 8 A R e x R O i Z N p f c 1 B / c p P n H R d i h 0 I l e + p E Y 0 N P i d l J 5 2 Z B K 6 G Q 7 y l e x s 8 g u f y R y S I q + E M v 1 P e h d / l q M A B 7 z 4 q o R 9 0 S H T y s E O Y j t j s U 4 8 C P r 8 A 6 E o a h P R 4 i E W u X E W 6 2 w 4 y Y z l t B R 7 G G 6 s V Y K b h c U 8 Y 5 s 5 X x U + Z 3 H 2 B A x y v C / B X 8 + m 6 K b T Y z 2 F y P c 8 U 3 7 p l 2 D e j s O B E N P I r U e H q k y n s 9 2 x L G S L K C R 7 / B 4 S T o 6 x R T O O p 9 g i j x T E O C w q w Z 2 w 8 G a R X T q 0 M f t g e 4 M e J j A W D F D X Y o / I q j Q i Z 3 N V U q f R O 7 H b O G 8 4 R W o K 9 C v 7 u t H G 7 F a j 0 / Q e i f 0 4 2 0 + G 9 5 H I v y G p Y p s e X y G y R W v Y S n g c 9 G 3 n g 0 + I p q L s V 8 o l 6 x B 0 o K T r s 8 I E o G s 4 U t 9 5 0 x h 2 + K e F y W O N H V y X t e f + / C P C 6 y v Y N f Q 8 K u c 4 C y 6 B J R B 8 0 + Z w F + e u S F z o z w M U r / y 9 D W k B X R i Q M d Y K P l f G E Q I S d r o H k m R O j N 8 G d 4 I 0 l y / G 2 u B f R 6 b G 7 d e 3 x 5 3 K 6 O K R Y 8 h / L z 6 T e V 8 M u X F W p X J w L v Q J / Z U 5 8 E e i D 6 D p 5 Y 8 B g r K Z I 0 b c w q r D T X n H 5 K n t + 4 u a + g q W E h k N e K B + 8 m f W m 7 / F + z J N R W b u e n 3 j Q 8 C q n B / e 3 B 5 7 i n c H j H G M g a W / r f T 7 h 8 A q E c f J y h y + Y 8 C P S b f x 7 P J Z 4 K 2 B o y W e N 6 I 1 I N I j P r T E n I B v x V e Z z J R C B N p W m 8 W T F Q T X 0 8 c F w X / 7 e A i j + M Z + Z J 3 a L Y A t 7 B G 9 j v h 0 1 u x B I 6 9 V z B 3 V k b 6 E n w J x D D M v S S V g C R a L m 2 a c R v o 2 J w V C d P D u r l 2 x d 0 y v 6 W g Y 7 p c v h H D N t c b w a k n X T 8 v b S 8 N H N j 1 v X r 1 c 3 K 3 0 c 0 T j p M P u n U O A X i j V U m D R F h t A 6 L i Z Z s t X 6 3 O a r Q + r 6 K e e k N H p Q b F P M p 1 u i + E m W x b P O h X q X A p 2 P J t 3 p D G R U Y L + 0 a D L q 0 v U 2 R r o S h A J 8 f N z q e 6 a X 7 g n L e 1 W f F H p L I U H s k b S 2 9 Q M g G a c + H r J X H 4 Y e t X i L s / E o / P t 7 / Z S E Y z M 3 x T L d Z m 1 0 G m w J i r P d s 6 p s B y / V q e g T Y i x D j / U c J f 3 W 9 m d 4 Z z t s 2 4 6 b 9 r E W L 1 0 l v f d U a v y c K e 9 4 9 3 1 c q T K F O t M f 6 2 e y n t n + 2 D x y 7 5 W 5 E o u j U C b d a 8 a c n j / M R z u s 5 Y G e 4 / P 9 g x W 0 + 6 5 J z X 4 3 b N n n w F n 6 + g C G M Z L s u s N N W 8 5 2 0 o 0 V c c j I 3 h O 1 u v 6 m D y u 9 F D 7 N M W t 8 V 9 V 5 7 G k o L a F 4 Q d i g G I A q k 6 d K h M G x A C C Y Q Y q C p I k K P j 0 5 6 N H 9 8 7 a 0 A r b H V b 4 w 7 O 7 o x n N S Q w f / E B 5 Z f v z W 2 s w G m n i 6 j R g + 7 7 9 f v a T G d h i S V L n C R S p 3 6 q U l Q t w A m 9 v W l j e 4 d B t q Z W c Q o Q L z o 5 t z p m a 8 b x 3 r a Y U A + x A g O f H 7 k q D b + o j W F q 1 O s Z v 0 2 l x 9 b S l 8 w V l K 7 K z 9 b x A Z e q 7 H h 5 U l V h u V H p q L b 6 l F T 2 X c G 3 I z N f d P b + / w g x d 1 N J a / Y 0 / q Y A M n E b A 6 l C n E E / N K G e o Q o R M V K n 6 y p 7 R q h A S C t F u I m m g t k E M / J J C u J F w 0 m 5 o / I X I e b S q Y Z + I Q x u i K b h Z 2 e 8 l v S E s h b Q a 4 y q 7 i d o a P u J m d P n W V Z Y 9 r k m / 6 S g N S l 1 f 2 F 1 F E p G 7 f j p 5 D K z B N U 8 Y S L T 7 z w n C + T G t 1 s f 7 S I 5 6 a 7 h 9 5 m d q N H i q O G A T L m I J 6 6 j f V b N I O y X P x h i C n d O n S n i A N C 6 h a P b + 4 B s j A / 2 V B K 0 / 9 W i w i L + h 8 z w i R y K 2 Z y D t u n d d i l f m p A B u + Z 7 L k z i 5 K l I + 6 8 q 3 B 2 0 4 A m H 2 C Q Q y a q S + + 6 w E s p 9 9 G C s f l / 1 p R I z p Q 0 H Z T d 7 p Q v Q t z v T 1 s U M M l D T m l i M C Q a y T / F t B r F i 3 0 i U l 8 A z 2 5 N 4 Z a F 4 b m + + A z t A n o h J 5 g y a U + X a j B N 6 V W I N V H R 7 P d b t u b c 9 w n G A D Q b X / f r 7 i S V m E z G v O R Y 3 5 T x f 1 7 W z r x I s 7 a / v 1 b X s Q E p i C V o J t I h 8 U U O 6 G 8 n P H 7 E j 0 2 e m 2 J p 5 D G / 8 P 6 6 p W I B 6 S n x f p K 9 c J e q w K A p s M r Q D a f 6 0 v S O 2 Y 4 R k x V 5 Y r 6 A w s 0 J 6 e 2 7 Q e U p 9 d b n 8 H 9 9 O 5 8 q C 2 S C 5 W w 9 F q s Z y H J H i 4 M b U + d e L u e l l E u a H e w 9 8 1 g + 9 V L q H M 0 U p 9 I a G A h R M a R R g r p / c e S G 3 S Y d V 1 g R t 3 B s 7 C y u A t n T w K 5 R Q P P / G b O D b / O c E O j d b o V c 5 e S I t U c K Y 3 a I j g B 3 / V a Z q 2 w v f Y T q x r i v T Z N P K K O d 8 Q Y 0 x y E J N e N u Q c p 4 a n h U Y r e 0 P s h G 5 b G Z l v l h A C W j A f N f I g e t Y H Y m D v n g D S B B 5 M o 1 z M L I 4 p 6 l W z q Y p v J v 1 + l 0 S g y D 4 6 u H r 8 C B 5 z u T p m Z E 5 g N s h 8 0 J 2 c 9 z q Z B f p Z D L S 2 m D P C Q R I 4 0 0 e t E s + 1 p l i Z + E m K s R R r H 0 O W k p y v 5 a N 8 3 i W S 0 N 7 t g 9 R 0 e + a 2 b J u 2 B I l 3 Y Y 9 i N B A l W H k A F 3 o f T i 8 3 L O Y o c U L g R G 2 7 1 a I m B 4 / O W I Y O 4 i z p 0 B 3 Z t L I p 9 7 S z I J 7 d h l A 4 / P r v 5 E T + F G 0 z 5 g a 2 K 8 t U w p 0 S / b Q C m d z i 3 a 2 R E M F x 9 9 R 7 D 0 X i L 5 z 8 B k r S F M q w C i k h i T S / 1 m D z f t s T R r 4 W e P U 4 f f v H M 6 h u u 7 G l V 0 3 V E s 7 3 S L j G Y 8 g h g O o 6 d a I b N U V A R G O G n 7 5 t O y A l h x X i y / 7 6 4 n y z R V F t J c a y G S h 1 E Y b i W d M 0 + 2 c d m + X s b H Q q h 6 1 4 p S q d X N c 8 x Q C U n k 0 W s / P 3 o E g A f 4 7 w U n H i 6 K b p e z J b g 2 t + k b D u L b 9 J f 0 p 7 + 3 E Q v C / e y L C 9 E a r O / b z c d m 7 G g H d b M 8 7 i W t W h 9 A P m T C k h 4 M n b r F f C w A l a k N Y x A d x d q 1 J t m v t 1 s X H C x j d R n h L n 3 b j 9 J N s x g v E 5 E s C e N f 1 a K P X z 9 z r t 8 I e m W Q 8 M r r 3 D 8 A E L K 9 v f f j q J r m q a d P G v T f j T 4 L 3 h u u 1 p m a 7 r D w s C 1 B E r 8 / X s 2 l 6 A 5 q V f T g v X f / V Q y e G Z T 4 H R Z r + G E N o o M z G B E W L Y i + Y R M k K O + v L 3 z t x 4 u a 1 V Z D 5 6 f w U v M 8 3 j G Z a s 0 4 p T f V s d B v N a A v Q 3 T c t k 0 L w D 0 k 1 o v 3 0 r x D E f O 4 U u q n M Y U T u H H B 4 H 6 x u 1 k l K I N G 2 Z y 8 u l J L c c m 0 O q c s T 2 8 v b p V X g e o O F c C J X r z x F 3 L S j J 5 3 z j J V o i K R B 7 u y x O 0 B E 3 T V Z I r Y j H Z 1 o / 9 6 x i h j u d L O s 6 v L W x K u C H W r q o B d P g c h 6 8 5 n 0 U z D X v K r X D E e y H j 3 W p h 3 + j b j 2 / g 7 B p W c m M 7 N z V 9 Q I f t 1 v E O i p t 6 Q D / T X 3 r e j P 2 Z 9 u T E O s u W i s 7 l 1 9 7 p m f C A Z J D 9 8 e l 7 W P d 6 Z n g s W 4 f K w g e + 2 f L N e p q 2 n i v f 0 j S a N d H g K M Y h s t J e k p G h 4 y I + x Q n 1 m 6 x O 7 5 s 0 T C H v L g y T E 6 u L m v k O F b H Q R C U 8 2 M N g w z e A E S Q n D n p Y E X 6 2 B n R Z j H m a y 2 h s 0 A p V / H v y Y 6 H h / l D / E y o u b c f Z n e W + 8 o Z M h 9 z 6 p z g T Y t o X D X U 5 h 9 i r 2 L 2 L K T 9 v L j a H v d m n p / e w J S x 5 4 m 2 3 P 5 B m E X B r u l u B e U 6 D 4 L 0 M n u I M G y q Y R D E o 0 9 p T Z E S 0 L S d b O 7 7 U 5 q 7 p 8 1 G v r B s b N s Y o x 3 C x s d r v 4 2 m n R B v u 9 R d u p A Q b + H b k G h 2 9 x r f J / J h w n j u X M u a h s q u y L L V C i v q u 8 B P I 0 S Z v H h Z P X 0 z m B T d C r 1 u m n f i L G L L 6 K 8 C K f u 0 4 B M G n H k L L j r Y X t 2 9 Y M + 9 Q T A O M R A a 9 2 + y X j O l U H 7 g T r p v f x J K K 9 e 8 T M J 0 + I h X 9 z n J 4 l 5 O 0 D z u c a V p m v 8 m + g X O j 5 7 N f t N i 4 j c 9 R 9 b c W o Z x F G B t O H N F p v q p j n 3 / L F w S R x h r i J H Y L x X h S O o l q o G c l H m i g L w Z f Y R 8 3 3 l X t / x e t 0 v Z W U Z j L M k H m J i x J v c H F d f o V 0 e 5 q l w W C k y g L A R 7 w W x L p L G z + z C V 0 d 1 2 1 o i W u w O h v 3 R u Q o 8 d p Q q C G 5 4 4 s 7 G i N H X y 5 h Q 2 n V 8 B 8 B b P N 9 u R D J l W k 9 w d 9 O u 6 t k F d 5 h K j v v 9 x 5 m 0 d x E J m a O L 4 n V R u d 6 G D 9 r g 7 o g a e B c e b h I 5 l m m 5 m x p l w f L 8 d o N 8 j b D c 7 q 9 e d b D F 8 O U Y H T k c h O a F Q r g t h Q x 8 o t B L F 3 f r g 8 S D X v a l p z n / V s W f 0 7 k H w 6 c y 3 d W R b G 7 0 b b 4 3 z 4 k D Q X B 8 D Y b i + U t g L u S K P K b x + y 2 E U u 4 b S G u M N 3 J v u 6 + C e e i a s 2 0 j u c z W R s j a s r b X P o 4 q u 6 4 X D e V o Z f s 4 g F J k / u T T S c r C S j H w G V W N 7 I N k z 6 J C R + 7 B o k m U 1 X n n + 5 0 i U S P 0 H J f n 6 q u / U f O 7 X / L 5 R p K y I X d + D G x 6 N G x K I Z M m z / c W C 2 H S v 6 k 9 l a e Z J K E I / i i 5 m V 1 U Y 1 / 6 A 4 k f 4 m 6 N p 1 V t g A 3 Q J r + 0 W O Q n f T Z N o F q 6 p V y H k f a s Y 1 c b 3 I y z t 1 0 U q m l v J q k L J Z k E A f P s O + 9 Q c Q 7 Z M h Y + 0 4 7 2 K q u 8 d q 4 v b B Y M d X a 9 f Z n e F t l 8 e E L I O / G + 7 h x B D h P G 8 h o n E f z y C y d b J p I 7 X H g E n y T q u y / 7 P Q q u + f b x c H v f e V V D J U 9 n v T T 3 Y 0 q 4 M h / i 9 N Q 0 u T p o 2 M f o h E Q A C S V + I t q Z p L o v T e X 5 a Z d U 1 Y V 9 L G N Z X k L b N W F b z R R v 9 b U 2 p X R 8 F J 8 Y 8 J 8 X G B d + / 4 J H B p F S a P x l v 4 e 8 S h 6 + 0 o 2 4 W v z M A f X q w m t 7 O 0 v n J 7 g / p Z j H s b s L i P I 3 C 5 5 k f u V 2 m k m U m e D J 7 T P t 4 u Y D 5 + o + 4 j N 3 H f e q W 7 r / / A D Y r y j Q 2 3 O x / / y 7 + 7 8 E 6 K M p / / w M G G L m m q n U C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m l > < / C u s t o m M a p L i s t > 
</file>

<file path=customXml/item4.xml>��< ? x m l   v e r s i o n = " 1 . 0 "   e n c o d i n g = " u t f - 1 6 " ? > < V i s u a l i z a t i o n P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3 9 . 9 0 4 6 6 6 9 0 0 6 3 4 8 & l t ; / l a t & g t ; & l t ; l o n & g t ; 1 1 6 . 4 0 8 1 9 5 4 9 5 6 0 5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4 2 . 8 4 9 3 9 9 5 6 6 6 5 0 4 & l t ; / l a t & g t ; & l t ; l o n & g t ; 8 3 . 7 5 0 3 9 6 7 2 8 5 1 5 6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3 9 . 9 2 1 4 7 0 6 4 2 0 8 9 8 & l t ; / l a t & g t ; & l t ; l o n & g t ; 1 1 6 . 4 4 3 1 0 7 6 0 4 9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3 1 . 2 3 0 7 0 7 1 6 8 5 7 9 1 & l t ; / l a t & g t ; & l t ; l o n & g t ; 1 2 1 . 4 7 2 9 1 5 6 4 9 4 1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0 2 2 0 5 2 6 0 0 0 7 3 4 2 0 9 & l t ; / i d & g t ; & l t ; r i n g & g t ; u - r z 8 k 0 g l N n y w - q B 8 n p s x B n 2 u g g H i s m u y E 6 w 3 w _ K r _ l v v Y z 8 g 6 P j I 2 u g D t y 1 2 0 K y t r 1 2 F t - g _ 0 L o 7 t l j B t y q 8 w E v 0 t r l E t o h t l K z 9 3 p d _ g 3 g r D 6 h r 1 x H j z v e x w l 5 3 E 0 7 _ j G 3 x i - I p z 0 3 m E k 3 u i y C y - 8 h P y k 9 1 B h z x 2 y D n 8 9 y e 2 t h 2 J x r 1 q M 2 m n a 4 _ l E z g 3 - 6 J l r 3 s m B p 4 v p X 2 u k x J 8 n q l R y q s 4 E 8 v 2 h N 6 _ v 3 t C - g y g O i n 8 i s B _ _ 6 r R - m x t x B m y 4 t Z - _ m r U w _ m 7 7 C 0 g i y q G _ n 8 2 W y u y z 9 S 4 x 4 4 2 C 9 l 1 q C 9 u x 8 c 1 r w 6 J 2 8 _ 0 q B s g i 4 s G i z i 3 n E - 8 8 2 E _ t g d 8 l l E 6 1 l J 5 j _ G 3 q - D 7 w 7 M p h m I 6 r - S 3 6 w D i - 7 m B w y r W 2 h k H o 3 2 E w l h K v 0 x V 0 - _ E o k h F r 0 5 e k j - K i m h K k 3 1 Y q p 8 H p s k C o 6 4 k C 6 r 8 R q 4 s b 4 7 o O s x 9 t B i q h H r 3 1 K w k m E l _ 4 B v v x C 0 z g E p _ 4 B s 2 2 t B z v z G w h h Q k t 8 L m 4 g g C i 0 0 E 8 5 t G 1 s p W m x l I t s h Q i 2 4 6 C q 7 4 H n 7 0 0 F 3 8 3 T x j u K h m t k B x 6 5 r C w 7 t D 2 x 6 o L g j y h B p t 5 F g 9 y f j w j 8 B 7 2 q T n l m G z w j K k l 4 R y n y l H 0 o - S 0 5 7 R l y o R 3 7 i q C 0 q q U q 8 0 J t _ k Q o k q q H 5 s 3 H z q 9 I 6 r x q B 8 n 6 E g y 3 D p w t h B 8 o p t B t 3 0 G o p r u B 2 h q P 3 7 2 T h 0 k N 9 0 x l B k q q n C 2 _ t E r - x 9 B k z z I x p m 4 T 0 3 w H g - o I h k 0 P r 1 t _ F v r j 6 F 5 l o 7 B m p r x B o j 1 s D _ 3 m 1 B 0 o 6 1 B 0 x t I g 9 4 H 9 4 9 9 C u k n s G q n 6 0 B o m 6 G m q q m B l 8 r z I 4 1 1 C 3 r w P 7 o p O 9 w y k C m 9 6 F 6 3 4 C t - 4 J - 2 _ D i 5 7 a 2 3 v R h 8 p j G u w x x D _ t o C q q 3 - B 2 z 6 t D 7 j i C 3 k p K - k 9 B _ 7 3 B v m - k B o _ i J w i t d _ 1 2 N q l z T _ h l B z g P 4 _ g p B w p z Q 6 g j r E o - q T 2 y j T 7 l w Z _ i l l G 1 4 p r I _ n 8 B q 5 - L x 8 3 e j u z N u k p 0 B x 8 h c l q 2 G h 4 8 D x k z G j 5 o I r p 1 G l 0 0 6 B _ - 5 3 I o _ n O 4 9 8 H t 2 _ D 3 _ _ H r j w Q n 8 j D n r v D p y w F z 4 5 M 6 9 o H 5 9 h H g t t c x v 1 G 6 - 4 I 6 x 2 z C 5 - y E 7 h - J 4 1 u E v p n H g 4 j u O 0 6 o 3 D 3 s s N r m x B y 3 4 V z w 1 0 B w j x J 5 3 s J 5 p t G j 2 2 N _ 1 t u C w s 3 O - g m H m h p L 5 m l T v m q F 6 h z x B 2 s 1 D m m 1 y I 7 n - m O q z u h U w n o 6 E i - l n B o j r h I u n n v C h 3 t k C 7 j i t E t _ j h E y l n 6 E j m q 5 F 2 j j P 4 j o Z 7 r 4 3 B p 1 w E v m j U y 1 _ D t 9 4 n B 6 0 9 D z p 9 F 3 i q J 8 n g 4 C g k z c 1 p w L n - y p C q g i Z j _ s E z 0 o a k 6 1 C z r 5 O m n u k T t 1 o B 8 7 5 t C k y - r B 9 8 k F h 1 g N 8 4 x 6 B 8 z o S 5 u w n B 4 x q P t 2 j Q t p h j C g 1 w r C 4 s k q B y 9 g D h n y E v s j W z o 2 g B 2 w w L k 9 0 7 B u i j n B r z m b n j k G 2 0 y R z l 2 D s h k V 6 o 9 K z v y w B 0 x 8 T 7 5 h R l 0 m Y j n 9 N 8 1 r v B m x 5 O 3 x o F 3 1 o G _ 3 i h B 7 w 6 D s 3 0 C q u q D k t 2 h B t 5 k P u p 2 E 8 y h J p w u d w 9 o P s w - H p s 8 Q h j l 6 B h 2 2 W 0 3 j H i k x G 2 4 s 1 B v l 9 P _ 0 m q D q w 6 E - q s J 6 6 8 D q y 5 r B 6 j y M 0 4 _ B g 9 7 2 C q u k s O u 4 4 G r j z X p _ p W 2 t 9 R r 7 j G 0 m k H t u 3 L p n t w B n 4 v L s y x K y j 7 6 E 2 g 6 S s t z _ B 1 n 3 w C 3 t n S z y 4 C r w 6 M - w k N u u r u B q 8 4 H q i 0 G z w s C 1 - w D m 3 j D 4 - v Y q 4 g V 1 x 3 L 3 s _ I 2 l 5 V w 5 k u B g 3 v C 0 z g j B 8 2 1 s B w q t F 7 9 s w B o 9 l Q o 1 j N y p - L 9 v k V 3 - m Y 4 i m o D r 4 - D 9 7 _ J u 0 u E s n 1 C 5 0 j x F t _ p H w z s m H i v r 7 J 0 m j b - n v C v 9 y t E 9 w j M o 5 - l B q 0 _ F 9 r v c g 9 9 9 I _ x s k B 4 3 j k C - m x u D 7 q 7 6 L l r l w C z m s H y 7 l i B 8 v j I 3 l t E w 9 y D r 6 - 8 H q g g q B y o x d q 5 _ m D 2 y 6 G 8 - 6 X l o g F y i 3 O v 6 _ P 2 l n R 2 j o v C - x 3 r D - h 1 s C 9 s m 6 I x l 4 e 4 x r 3 B 4 l g 4 C 6 q q 9 D p k q y C h 8 5 j B w z h 4 E s y o K 5 z k I _ 4 _ F n 1 8 w D _ h _ L q 5 y s C - 7 n 3 B o v o w C m x 2 9 D 6 2 z g C z 3 u E n s k l B h 7 - k E h r r z X 0 o v y G y o i H g q 9 J z h j C i l - W 9 h 6 G g v k D o 1 y u B - _ _ J y 7 q Q x k g Q 8 w 9 U 9 n 3 I 5 u r m J 4 m 8 2 F 4 3 2 f o l h r y K l z 9 2 - B & l t ; / r i n g & g t ; & l t ; / r p o l y g o n s & g t ; & l t ; / r l i s t & g t ; & l t ; b b o x & g t ; M U L T I P O I N T   ( ( 1 2 0 . 8 5 5 4 2   3 0 . 6 6 9 8 9 ) ,   ( 1 2 1 . 9 9 9 9 7   3 1 . 8 6 8 0 3 ) ) & l t ; / b b o x & g t ; & l t ; / r e n t r y v a l u e & g t ; & l t ; / r e n t r y & g t ; & l t ; r e n t r y & g t ; & l t ; r e n t r y k e y & g t ; & l t ; l a t & g t ; 3 9 . 7 2 6 9 2 8 7 1 0 9 3 7 5 & l t ; / l a t & g t ; & l t ; l o n & g t ; 1 1 6 . 3 4 1 3 9 2 5 1 7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2 5 . 6 1 1 7 0 5 7 8 0 0 2 9 3 & l t ; / l a t & g t ; & l t ; l o n & g t ; 1 1 0 . 6 7 1 6 6 9 0 0 6 3 4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7 8 1 8 5 5 2 7 8 1 5 0 4 5 1 3 & l t ; / i d & g t ; & l t ; r i n g & g t ; t z j l p q 7 h s K x r p w d n v m 6 g C 6 4 7 4 F 0 4 3 w E m 4 i j I 5 2 r u C 1 l l u S i w s 8 T y 0 s w J l 1 g 4 H t x z w L h _ v 5 F 3 v u 7 H y w n 5 K s z 4 p R 9 1 t 4 N 3 1 - l p B - h 6 i U m 3 4 q V 6 y 9 h t B o u p z P 0 r 8 9 R l x q h E m 8 n w V h m p 3 Q w t l 1 j C 2 8 o 5 L u w 1 2 S j g i j b - p 4 z c v i v k F - 1 p m L m 7 - o E x j z v H o - q w h C g 3 x t m B q h o 3 2 B 0 3 g f k u _ E 1 t n 5 D m g g 0 K q p x _ b k - o 5 4 B p 7 o m J w m - - P 2 z u w b 8 8 v u z C 4 w t j Z l p _ _ x B x 1 - s n D 3 o 8 5 8 B j s _ 5 Q 7 k t _ N p g y 1 S _ 6 1 j Q 8 0 5 x R 2 8 8 5 K 3 2 s w D n 6 t g a y 2 r n Y n i s 7 b 8 3 1 - C z z g 3 j B j 6 - - E w 8 g m r C 6 g p u D 7 - i y 1 B k s s u D 6 m h 7 F j 6 2 w E 3 7 y u I t 7 5 j P o 5 g l O h n j u K - i - y u C i y n _ - C w w h 3 6 E - o r 0 S 2 n u - j E m q s y S 9 g 8 5 E 1 n h s t B y 1 w i K z j x z v D 5 l q 2 o B r q 7 2 v B s 1 x 7 C i m r w r C u r w r n B r 3 z o G w i p q P o 7 7 k Y j w y 7 J 3 l _ 0 o D 3 p 6 4 W v i 3 1 V y 7 k j u B k 4 i 5 I 5 - _ o K 9 r z 3 0 C v z n x G i r k - P z y 4 i G m u j w F 1 r x 5 B w 6 - y P 9 v 7 v I _ j 1 _ G 0 7 4 4 N 7 _ n y P p y p z W x 7 0 5 R 9 x p y o D j 6 y r V w h u u h B k w z q c 7 4 n s b o r 1 j G - - 1 z R v l l w D m 3 i 1 H 7 s s j E j 3 y 5 E 8 z u 8 8 C m 3 h 0 I x o 6 _ 0 B 0 - n o a v m v i l B 6 j s o f v m o 2 B h j 1 y J t p g l 1 B o v g 1 v B 7 z n q H y p 7 o C o - u 9 E 7 g y 2 V y s 9 p Q j 0 r n Q 9 4 l k G j 0 v 3 x B 4 q _ m C r p h 1 C 1 8 1 v M s 9 k n T x 0 h i 4 H t 1 p h a r j x 9 V g h y _ C o _ i r m B u o 9 8 J g t 0 1 O h p 9 4 R o - n i H 6 v m u L j 8 v h H j j 4 5 U g j x 9 R _ r i q l B _ r 4 z m B n q w j B 2 0 _ l C m q m r J t z _ u p C p t v i j B j m - w i B g i p _ M 6 7 w h N _ q o 7 0 B n 4 q k x B y y m y D 2 1 6 2 G 6 t p 5 8 B t 2 i z J 1 6 o q Y - n o 1 k B l 1 h t a _ 4 u q D 8 q h 8 B p i 2 m 0 C t u 2 4 n B 9 v p 7 2 B 2 h u 6 6 B q _ h n s C k - p i X q 0 u 1 s B - k 8 r 1 D i 0 p v t C 2 u t p P w x 5 i M 6 n y 5 L 4 3 v 0 p C 4 x p m g C 0 2 o s D 5 4 6 k x B q 2 y 4 L v 3 9 w V 6 8 n j z B 5 r h t a h 9 l w H m m t k G 9 _ 5 l V m 2 l u 0 B k 9 t 1 H o y j 2 k B k _ v k U x r 1 n a 2 9 5 8 P w - o l q D o 1 z 3 x B i l g 8 M 2 i 9 8 J 5 g _ l G - t s k H j u 0 r L x 6 0 h J k 2 0 u k B p 0 7 v W 4 3 k - T 8 s 9 u m D l m _ p S 8 5 3 x y J p 4 o p W y 1 6 k F w 3 x 8 r C k 6 u v 7 C 7 m p r E l h x v e o 6 5 u O q 0 k n 0 C m j t 9 D l w v 4 S s r g o R x 9 p _ D _ l o w Q x k q 6 z B z p 4 w p C r h w t a _ t _ r E 0 u 1 i E _ 1 1 _ K 6 6 2 7 D p 0 4 - k B 5 i x t 0 B y i u m S o _ 1 1 C 7 t l 9 O l 0 _ q Y 8 9 i o X k o p g J r j v x G 1 q 4 6 Y 6 7 j o T n n 0 3 V 8 1 q m F 4 1 z m d 6 y 4 1 C j 4 0 3 D w u 4 v X 0 s y p q B g 4 g i D 2 s u 2 F y 6 - 1 E 0 2 y u I x g m o F l p h 4 U 2 u j t k B w t m s T x y j l F _ l i o n D 3 n p k X 8 u t 6 b l o n 5 E q 6 x x Q n 4 x 5 e l o 8 s S 0 6 _ o Q g 4 1 s 1 B 2 q 3 0 i D w y v 7 J u h w 5 C 4 i o z J 0 5 j o L g x v l I 2 t 7 o W o w x o P 2 9 h k E q r 6 n G w z 0 w T v z j 9 S q 6 z _ B g y k i G j 8 q 8 C k g q z d 4 0 l i L 9 w 1 p y B w - l r O u 5 h 0 M 7 l x j N g w g v T 5 x j - g B 8 m 1 v M z w 7 r G t 0 _ q R 3 p 8 1 C w 8 g l P 4 h w _ T 1 - p 6 N o 6 v s F v z r i G z g 5 9 B 9 8 z s U 5 s r 5 H r 3 j m Q s h m m X 5 w t i p B _ q 6 m E u o 6 j Q j g 6 o W 2 m x 3 Y t y l i T 2 0 j n K v g o w h B u 7 m 7 J p t 2 7 s B o 5 - z E 7 3 5 4 N 4 8 7 y 5 B - 1 3 v K l l w o J 3 o 0 p H x - m r E 5 3 v 5 M g - m _ 6 C l 4 z m Y 6 s g u K m 8 _ y s B n q o 9 f q 5 g m C 1 6 g 0 G 6 1 5 0 K x 0 2 t H 4 y - 8 D v o k 3 u B p q 2 _ M z m s r K - s s q O 9 m 4 r L 1 1 l 9 s B 8 6 5 V o q p o H 8 o 7 z K w 0 k w K v 7 r w N h 9 r 4 F m 8 h s R z 9 0 8 F n m j v R y j r n H 3 4 i 1 I i 7 p v D v 6 _ l v B q j y - O 6 y y _ J w 6 q 5 x C z w 9 g M g 7 n - K 0 g 3 y Z i z g p U 3 o r 6 C m 3 y p F p i 2 9 I l v 4 _ D x u v 2 D - _ 8 h S z t h 7 C 0 9 j j H v p h 1 K p p w v F w 9 s h 2 C 8 m k 6 H - h 3 W y 5 6 8 Y x o o 9 I y k q x H w z h g X w 3 j m L x _ z n T v l k j U z g k x c w m p k K 4 2 t k Q m 0 n o q B k 0 q 6 C 5 x 6 o E p g j y c i _ i v J h w m z i B 0 g g z u B 4 m r i w B 0 s k 4 F - 7 q o z B u l r 7 W x g u 8 P h 4 g 1 W u 4 u l c & l t ; / r i n g & g t ; & l t ; / r p o l y g o n s & g t ; & l t ; / r l i s t & g t ; & l t ; b b o x & g t ; M U L T I P O I N T   ( ( 1 0 9 . 6 1 7 7 8   2 4 . 2 5 3 ) ,   ( 1 1 1 . 4 9 3 0 6   2 6 . 3 8 5 9 1 ) ) & l t ; / b b o x & g t ; & l t ; / r e n t r y v a l u e & g t ; & l t ; / r e n t r y & g t ; & l t ; r e n t r y & g t ; & l t ; r e n t r y k e y & g t ; & l t ; l a t & g t ; 3 4 . 7 5 2 8 1 5 2 4 6 5 8 2 & l t ; / l a t & g t ; & l t ; l o n & g t ; 1 1 9 . 3 7 2 7 7 9 8 4 6 1 9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6 5 4 7 2 2 5 5 7 1 3 6 0 7 7 0 & l t ; / i d & g t ; & l t ; r i n g & g t ; s - 1 2 6 k x k s N 0 h k p 9 B 4 i i h a t m 5 v D u m 4 v B 9 x - j C j n 2 e 4 7 o p B r t i m B n 7 m Y - j 0 P y 3 t 9 B x i l K 5 x 7 _ E t g y v F h s q k B 4 z u D 2 6 h z C w 8 9 0 E g 1 m J 2 8 k 0 j B 1 w t n I z 0 o 3 C t o k K 2 m - x D m 7 j s B 4 3 5 k B y l i _ L t 2 g w B - r 2 v E v i m 1 I r q j - H j 9 z p F 8 - n k O 6 r n u B j p y q B 4 0 - K g r 8 D j i 2 e h 4 6 q B u 3 h 9 B y 2 g k M l y 9 i G q 5 l i l B - 0 5 - I y z u 2 G 2 w o 2 C s j u t H 5 l 8 4 O 5 n 1 9 I 1 u l u m B m _ v - b s 8 o q 4 E 1 r r 2 E q g q q L w 3 q 8 F j 6 z u F w k 1 1 H p h n j Q 1 i t 8 H n 9 i 7 S q 9 o h C k 0 r j F n 3 u y E 0 m k j B j u x 1 K k 3 z b 9 7 w 2 L 6 2 s h F o l g V _ w x i E t 9 h 9 D 4 x m 5 w G 2 o h 2 k B 9 i j j l C y h 1 y V 5 y p m z B m 1 l 5 6 K 1 7 v p W p - g r h B 2 1 p n i B q r x x u B 8 6 7 9 M k x x k x B p 9 1 o i B 7 2 n o _ E m n w r 9 B x k p w 0 B s z s u 9 B z p y 4 U i u 1 2 k F k x s 8 I m 0 l 3 t E _ 5 i 3 N v - r g C p h l p B p v z _ C v 7 7 6 I k h 3 t G n n _ 8 D 1 g - 3 C 2 3 3 7 B p 4 t k B k y _ Y x 1 5 d i p x _ D j p i s N t i 9 g B 9 i l g H 7 1 g o M x 6 q j R i 7 v Y t _ o p B 1 p q h D r p 5 J g q n K 9 h t k k B j r h o C l 3 i j I o 3 o 4 r B t l _ r F 2 _ v i B n _ 0 o F o r 3 7 T v m 6 4 B 6 g n x F z 7 - 0 I 2 g h l C o x h u O w h y 7 O u 9 o v C n - r 8 G u 3 v 3 p B v 6 7 n B n w y w D o i _ y B r - 3 9 T m m 1 p Q s 1 o x U q z g n H l y i - B i 4 4 t H v l y u C 3 y 5 5 U 3 o s g B o u _ K k 4 u Y z u - f n z - p H 3 t m i E 2 s q 5 B m 2 n a j w u O 5 l 3 z B n x i q B p 6 p - B j 9 u z B k p m x D v 2 u t E o n s C 5 t i 3 F 3 i i K s o r m E n q k d n 4 y U o p h k F t 6 0 E g 1 v g B 6 h u Q s k v s B h p m S i o p c 8 k 9 Q 7 w 8 x D i 6 q j B q 5 r 7 B 4 _ g s D r z 7 P q r y r B y v j - Q y 5 q s K h g 1 k C 1 m z 0 E t 6 n 0 E _ q n v C 6 s g 0 G t j y q H i r 0 y K s 6 r o B 2 7 - _ B y j p 8 N v - 7 w B y j s o B i l - 8 B v r 7 j C 7 m - g X 5 r _ g P 7 j 4 7 P t 4 l p I k y t o C 9 k r O 6 5 6 u B k 4 w _ D g v o 0 L 3 w l 0 C 9 q j v C 7 i _ 2 E l y z t B s 3 0 _ C 8 s m x B p 5 q h D j u 0 x C 5 u - 9 D p m t i M 2 u 2 s J _ 6 2 P 2 8 l u B 1 p g q F 3 k 1 u D 7 t 1 h B 6 h y 8 E p 5 5 w C l y r o E 6 6 6 h J m h q 5 B o r - w E 8 5 5 c v p 9 l D i j 1 D q 4 7 c 4 i q o L 8 7 q 1 G i n m 1 C h 6 l 7 E l 8 q x J m 0 p 0 I 3 w y 7 B 3 7 i p D 4 n t E z r h y B 4 z r - B 9 _ n 9 C 8 5 r w D h 4 o w B z 1 5 i E y n q J n 2 7 3 D 2 m m 5 G 8 r q L v 4 8 7 K 0 7 m 0 R k k u s D o - x h G q s y w F l _ r w F r i o p B n u l L 2 x 6 i C h 5 8 2 I 7 o y L p t l z B n q s n E u t 7 2 F 2 0 p 5 E n - g 0 B g g z R w 3 3 e 2 1 4 H v q - R 5 i j f 8 p l h B 4 g 0 7 E l 9 6 6 D r p 7 9 C 8 k j W _ 2 u p I 3 p t k B j - x i C 2 y m e x y l h H y l n 9 S 9 j h m E s 5 o P t 9 z Y k k k 0 G i x 6 j D _ 8 y 7 D p 0 n l D 9 x 7 w D r s 6 U y j w m B s m 0 x D n q w - J r 1 3 5 B z r n 9 C 1 r 4 O 6 _ h 4 B t s j g B i k 7 o C 4 r x 3 W 5 p g d 6 n 3 1 J i 0 h _ B 1 h o k C 8 h x 8 D n 5 - 4 O j s p g 5 C q 7 x y F - x r b u 0 r p K 8 x u y B i o s k H x _ y m C 8 5 x k G i n - 4 J z 2 k Y r n 8 I 6 0 y U 3 x w O i k 5 7 I 0 6 2 m C 7 s s i B t 9 2 F p r g P p 7 z v B q j i M - 9 h J l 0 7 0 D 4 o 4 g B p v j F g n 6 i J x 6 7 j H _ 4 p 5 M 5 m w 6 P 1 _ r v K p i 7 v F u - v x D p h h i C h q w n E p 4 8 Q 0 l t 6 J h 2 2 1 D o t 9 _ E 4 v h I s x 2 - H - s g g N h 5 k K v t - G 3 n y D _ 4 5 6 C s 8 t Q 7 u _ 6 C h k t z Y 5 r q Z 3 i 1 j M i u z - B 3 g 1 3 F x u 2 g B x 3 s p G 6 k - o C p _ q v K 5 r m 3 D w _ 5 v B 5 8 x 2 H n v 8 i H z 4 t 9 J _ u 6 s B q 5 s x D _ n n O h - q g B k 5 7 n H l z g 1 M t k t 9 E - 4 v 0 G s p x m C k m v b z _ r t B u m 4 5 B g q 8 N 2 6 z 4 H 1 3 6 E 0 3 _ e i w z 7 S l 8 o J 0 g j Z 1 k l 8 F l x - h B v y w Y x v u m F l k 7 C j y y p Y 8 p _ q B m 8 z S 9 6 y L h r 4 u B _ s z t H - k x 9 C z 0 5 j F o 0 t N 5 l t k F 9 v r K j y k 5 G s t 5 1 B p t x U & l t ; / r i n g & g t ; & l t ; / r p o l y g o n s & g t ; & l t ; / r l i s t & g t ; & l t ; b b o x & g t ; M U L T I P O I N T   ( ( 1 1 8 . 4 0 7 9 6   3 3 . 9 7 9 1 ) ,   ( 1 1 9 . 8 5 1 3 1   3 5 . 1 2 3 4 1 ) ) & l t ; / b b o x & g t ; & l t ; / r e n t r y v a l u e & g t ; & l t ; / r e n t r y & g t ; & l t ; r e n t r y & g t ; & l t ; r e n t r y k e y & g t ; & l t ; l a t & g t ; 2 7 . 0 0 7 7 1 3 3 1 7 8 7 1 1 & l t ; / l a t & g t ; & l t ; l o n & g t ; 1 0 6 . 0 3 3 5 4 6 4 4 7 7 5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4 7 4 8 3 1 3 1 6 0 2 5 3 4 4 1 & l t ; / i d & g t ; & l t ; r i n g & g t ; y v 0 o 9 4 w u 8 J h 2 _ r 7 C w 4 0 9 L 6 5 w _ z C _ g t 7 k C k r 8 j M m z l 4 L _ 0 7 0 h B w m j p Z 4 s 8 w u C i _ y y w B 7 u t 7 N y l u k B t p t s l B h u w - o B t o y u V t 5 0 k W n t k y H _ o i - P r r i v G 9 3 9 8 L x - 3 t S i 4 6 x U 0 9 h _ x C 2 n j 9 N v v i o H 6 x 9 r F 9 - 4 v w F u p 9 1 _ F g n s 2 K h 8 _ o B s 7 x t q B _ 2 9 6 N x u o 7 D w 8 8 4 F i l l 9 l B i m o p 8 B p 7 0 m l C m o 2 x - C 3 j q t Q 4 t 0 z Z w 4 9 - 3 C 6 m 0 6 T 1 h 6 j W g 9 _ t i B g q l u V _ 1 m n D k 2 1 h s C s r 0 2 k B n w j z T x v y t I 6 j h 4 L 3 o 1 y 1 D z z 2 - 5 D o o w 4 N - o 3 k I s _ - i 1 B w j 1 n N 4 5 1 m u B 7 s m 3 G v y l u 0 B s 0 9 j T u z 1 m h B j q 8 v y B l 0 i 9 M 4 k t x 9 B q 5 g y P g y j 2 E z q s w n B r s m v D 8 w i q v C 1 n v q T 1 6 n h T w 8 0 l P 4 j 4 3 D 9 s j 7 W x 7 1 r K - v v w B 3 o m 4 4 C 0 5 o q B q 8 p s q B w s z 2 N o g q u H y 0 u q N m w x x p E t 5 7 o h B p w q j L r n l p n B 9 4 u s D s 4 w 8 F g - t l D 7 7 1 n E o q r 8 V 5 v t z B 2 6 w 3 J 6 8 3 0 I - t q n D 2 w i w C 4 s 9 _ D q i _ 6 E n r 9 q J 0 _ u y B 4 - 2 i G r r j p L 2 0 t u B 0 w 6 u m D _ s - g C k _ 7 v B p r z u C 6 k 1 s G - g y 2 M j k w u J 2 y o p w C w p 3 o F h v m w i B 5 9 g 0 V s _ z k Y x v r k P l 9 n 6 W n - 7 v I o r _ w h C q 2 p v T 9 2 h y X w i x 3 6 B w m g o K 0 r z z G g i z g P z o y p F 3 q l 9 q B k l _ 2 C k - y k C - 7 t 2 f 4 3 1 q D 5 u 3 z H 1 v - x E _ u 0 v k B 2 7 i w S s p u q o B h - y 3 O - v 8 0 B 0 7 5 v u E l z 9 n S 6 0 v o p B q u q g 8 C _ v i q l F m 4 r n p B k h - l T l 9 4 5 N r p w t f 1 w i - u B 9 _ u x B 9 2 2 z k D p - 3 6 F 5 x 8 7 W q u z t t G _ o w j v B x 4 p 0 D p 9 3 y N 2 9 m x L h - l q D 3 y 3 x K s i l - L q k 0 6 I o 8 1 - E 8 t t 8 D p g 8 z S k 0 h m G j h x - _ B w 9 q 8 y B t q 0 z Z x u k 7 Q 1 3 r u w E - 7 5 j D o x 1 w G p z p 9 i B 6 x 7 j N h 2 o q P x - z n W 5 i n - G z s u r i B h o _ s G 4 2 q 9 D h m s 5 5 B x y t y o C o s 7 w M q w 8 0 I v i i o E 2 i 6 3 F v y l q Q u x j 0 F 9 g - p Q z z n - H _ l t 0 F x p w g Y z j p a y 3 t f t q x p B j 9 l y B k m l l u C 2 j 0 j t B 7 8 8 p 1 D 7 7 3 4 R u m x y m B 6 z i j R g 7 m 4 Y 1 g p 9 v C w l h 1 6 B 5 7 i x O 5 r t x J 0 o 2 n I t t n p O j 5 z 8 O j m x k L y x w q T u _ p 3 S 8 h 3 3 y B s _ 3 w t B n 9 2 j o C n j x z X l w l _ F - r h z Y 3 q x m G t q t 2 X 6 g s n L t j l V y 3 i 5 F j u m W 3 j z r C 4 g k p F n w 7 6 R o 9 k z 7 B g s 0 9 q B 0 l x 7 y B - v 6 8 J m t x p C t o r y G u h 8 4 G i 5 k 5 B g s 6 s C j m 3 1 J z l m p Y x 0 9 6 c 4 5 o t a l m k v j B i l 4 p F 7 6 z 7 J 5 t 1 m F 0 z k h C v x - _ F o m m u F q o 9 5 J g 8 4 g N k s u 9 U 3 3 s 3 D t n h l N 9 p q u 7 D 2 l w l L 8 o n o R 7 4 h g W p n r q d n 7 j m o D o t 6 7 J w 2 r 8 Y q s 5 n o B 2 6 h 4 k D 2 z t z j C 9 t 3 q Q 2 r y 2 h B 3 j _ p e v w 3 y j C m n - q M m m i 4 Q m g 3 m Q k u q o G r w w j F - 4 6 s k B r j 0 - X w 7 2 j H p 9 l v m C q 3 u o F 7 u 7 9 K 5 j p - B k _ t 3 F l 2 0 3 L q - l i z C o t q j K k j j 7 R 7 i _ l E m q - 9 U h u z l 8 B 1 5 j 8 U l 1 j h 9 C 5 5 7 s Q x t 2 z l C - u 5 k C - 9 4 0 k B y 6 x y O x y p 7 z B q p k 1 g E 4 5 1 8 g B m n 9 s 0 B k 7 9 n v B q m m n t D 9 k 1 j E - 4 j 8 h B h y 7 0 g G t h 0 3 V n j u n T m 9 5 9 L _ w - m i B z 8 l x g B o g t w W t z v m s B - - 0 g G 3 q v j 7 D n o x 9 F t 7 2 3 R x 1 z k m B r m - y 7 F 3 7 u k _ B t s 3 r g B r l j 1 H h n 9 h J 8 - 7 p 1 B j 3 m z x B 8 3 u r u D j i 4 4 S _ _ 8 6 S o 9 1 z G z x t 6 L p x o 6 K 1 y 2 u O o 0 4 i L g k 3 r c v 6 k u I t i g q H 9 x q l r B 7 u r _ x E z 0 3 7 l B j o w - D - o i i E m 1 o g q B g 5 n x C 6 q o 3 q B 0 l x 6 6 B k m 8 k p B y 4 v x L w 1 x x 8 B h v k r p B v y 9 s Q 8 0 k 9 v J w _ 3 u G n 5 3 j K q 9 w 6 L o h v k i B h y 2 5 J g 0 1 q n D 2 j z i L h k y i u B x 7 3 w 0 B 7 r n 3 3 B o z l m F l o 0 k J 3 - x 5 C 4 8 1 4 j D o t h k 4 B 0 _ u s Z 5 t j r n B k 1 8 z Z 4 6 - l u B o 5 x _ b r - 8 n O j t x 4 c 5 s 6 s p C y z m k k B u h z 3 g B y p s 4 R 4 q w v I x m u o i B w w r l U _ y w x I 9 r q _ H u 6 g w h B 0 t g w C 6 j x x Q - 7 7 6 C 6 u x _ d v w m 3 C 0 g u 9 P _ 9 n 9 o B t v 2 l K s l 9 o E m l p 3 F m 5 q 9 N p z 8 v H 0 p h z J 1 7 5 n c x z 8 6 J m 7 l y E 1 l k l K r _ 9 p W 1 t 6 q s B 3 6 v 8 z B s q z h a 6 9 2 h f r w m s g C q l 1 3 Q o 5 p 8 E r g 6 w p B q j p 8 K z o l t P - w n r m B 2 2 3 p I x 5 t 7 u C 1 o r 1 J y v t v E h v z u N q 4 1 - K g l v 6 E 2 i 5 s N i 3 7 1 H r j r t E y 2 8 x F w 9 x - U q 5 2 w h C 1 m k i B & l t ; / r i n g & g t ; & l t ; / r p o l y g o n s & g t ; & l t ; r p o l y g o n s & g t ; & l t ; i d & g t ; 7 8 1 4 7 4 8 3 1 3 1 6 0 2 5 3 4 4 1 & l t ; / i d & g t ; & l t ; r i n g & g t ; 4 p y k 8 n _ 7 5 J _ g m h D u s x q E 3 5 g j Q m k 4 t G 3 l q r o B 1 i l q 8 B l _ 8 y g B r h p z P s n v w I _ l 0 j n B u m 4 2 7 B p h 2 m F i r i s M 7 - 5 v i B 9 - 8 g V 3 4 n 2 C i z 3 7 E & l t ; / r i n g & g t ; & l t ; / r p o l y g o n s & g t ; & l t ; / r l i s t & g t ; & l t ; b b o x & g t ; M U L T I P O I N T   ( ( 1 0 3 . 6 0 1 5 7   2 6 . 3 5 7 3 ) ,   ( 1 0 6 . 7 2 7 3 2   2 7 . 7 7 6 7 3 ) ) & l t ; / b b o x & g t ; & l t ; / r e n t r y v a l u e & g t ; & l t ; / r e n t r y & g t ; & l t ; r e n t r y & g t ; & l t ; r e n t r y k e y & g t ; & l t ; l a t & g t ; 3 1 . 5 9 8 6 2 7 0 9 0 4 5 4 1 & l t ; / l a t & g t ; & l t ; l o n & g t ; 1 1 7 . 8 6 1 8 0 1 1 4 7 4 6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7 3 5 3 9 2 1 6 6 7 3 9 9 6 8 1 & l t ; / i d & g t ; & l t ; r i n g & g t ; i y y 3 8 v i m w M j 9 l i C g 7 n x B u 4 l T k 9 8 1 C 2 - m 1 K g 4 s q D 5 8 - q F g l j r B 0 r g 6 E p y o 1 I - 0 v h C q l k - C l p 5 z D n 0 h 0 B g 0 r 3 B x 2 t 0 D 6 s o a u z w 6 F 7 7 i 8 G u o 9 I - r q 7 D _ 8 7 2 L y r h R 9 5 z 5 S - n m v D 4 7 3 q C x g 6 v B s v _ k F u o 4 D o - g o C m s 2 p B g k m u Q i 6 8 K p 1 r R - 0 y y K m l m 0 C l x x v C v l y l G n 3 t z N n y z m J 5 5 r q B 0 w w 2 N 1 5 h 0 E 7 _ i h K 8 y 2 4 I z u 8 q H 8 0 - 0 E h _ r k Y - h - g C 5 u v i B l r 8 M 5 j 9 h B s 7 h u D u v l h J 6 o 8 9 C j n l t D g n z W 5 l l z D 1 k 6 m F 2 8 0 5 e 8 t k 7 P 4 g t t G x _ v 0 F u 2 z x E _ 9 l v W y j s x M 2 k j j B x 3 w U y y h U 7 j t W 4 g 7 - B z p - u C v 2 y n B v 5 8 H q x u 7 B g n n J 2 x v _ F 4 y q z C h m j R v 3 i s V 2 l i H 4 - 9 j H i g - L n 7 g p H t o 9 v J j y h v I r u 4 j X 7 u v L 4 8 o k B y h k o B 3 r 7 1 B 4 l - l K y 1 r m B s 7 o P x n 6 2 R k x v Z 6 3 z k D m 5 7 6 C v 6 k 7 G 5 3 _ B 1 _ r o K m q x O x 7 x r B - q j 6 G 2 4 8 1 G 1 l r O 9 3 4 P 7 3 k c s 0 3 Y t v 7 d 4 0 y U 5 x 7 3 E 1 v n 4 D m 9 t G u 8 m x B i q h G i j n S p m l g D r 6 _ p B h 0 v 8 B 9 0 5 r B y k i j F u j g W h j h j B 1 3 2 u D s k p T k k 2 r I y x l 6 H _ o p R o i q u L 5 n v z N h t r 1 E 9 s 4 Y w 8 0 0 E 2 y p V g q h 4 U y 5 - J j r _ t r D p r i 9 G y y 1 v D 6 1 x n D z j u S u 2 y l a _ m n u j D q l x 3 a t 4 m q E h 5 y _ I 9 2 1 v E v r 2 p C g j m v B m j t t E j s - S q j t h E u 1 x d 7 h 9 _ C s z h S v _ i w D w n 7 9 D q z - N 2 s t y C h k 8 _ B 2 v 4 w B r j j M 9 y z j D - r 0 s J h h 3 6 F w r 1 X 8 h 3 z B n 8 g b j l x 0 F z g s O 5 _ _ 0 B o - z e 4 j k g T 0 m t R 6 l h v B x q k G l 4 r U 2 - l 5 B 8 y s k B - 6 x h F 7 h x F _ n l l C 9 6 i s E i m i F z s 9 3 E _ 5 3 8 Q o i p x B y 2 o o E z t 1 M 9 0 w 5 D r 2 s w C m k s 4 E z v 7 5 B 0 6 4 e u 7 l n C 8 9 x v B g 1 q 7 B k 9 8 O 4 6 q d 7 q 5 v E n 8 r g C 4 z j a u 7 - h E w l x K o r u K q 8 o L o u 7 Q s - 2 h D w v 7 F 0 i w g C y j t N l _ w j B k 1 g X _ 7 8 1 D 9 3 l 5 C j 2 - 8 C _ 9 m H k i u 2 C j 7 o V 0 s t z B 6 0 4 p C r y z 3 B o 5 y z B y 0 8 O - o i 0 B l 9 _ z O j l 2 R x w 2 4 D o r - t B l 2 y o G n z 0 m F w 0 z w Y 8 v s h J h i k n F q 3 g 8 D q 6 i l H q z l l D q s 0 m B 1 o 9 m B i h 2 w C l t s w B 6 - 3 y B u n n j C l 4 z v J r o t 8 E g 0 g l I - j - x C _ l 5 m E y x 3 9 P 5 9 h _ B i 7 l J h w v u K i 4 v m B 4 m 0 w B - z 0 i C l 0 j O 7 4 n l B _ i 8 c 7 3 6 0 C 8 7 0 8 C r p t n D j y 7 t C z _ 2 p W q h 1 7 B 0 8 6 h E q 9 h 1 G g l x D x j q h F g v g T w g 1 j D 3 0 r - G u x h u W g m o M w p 4 b q q p D 4 s v U r 7 l 0 C 4 u t 5 E r y t l G 5 7 u D 9 k p 7 C n w j - D 4 s 2 q B v 4 w U u r l N l 4 x k B q _ 2 k K 8 r 3 - D y n v n D 0 8 6 h B l 4 4 Y y _ j J g 1 q 8 J p o t z B - i 5 7 B t 2 5 y D x k q D r w v 6 B n k 8 L 7 y z u C _ 4 2 p F 7 v z b n _ g P i 9 - F w x 0 v N 7 9 o j U r y w _ F 3 3 r G s x o o B k 7 7 3 C n 1 - _ I 7 i w _ C l 9 2 z D r j i Q q - m 3 T 1 _ 8 t H 0 7 _ Y 5 0 4 P u 6 m x F m o x Y o r g i C n 5 4 L _ 8 t c 0 3 1 m B v x 0 r B p m 0 r C _ m l p D p y p l B o 6 i p I z m q c z 5 h Q 2 _ x p Y v z j 8 B k 1 w k E 5 u p 4 B 9 3 3 j G o i g l C 5 5 4 5 B j x g k H u z u Q 1 2 i t E x n i x B 9 p k 6 B m n r k B h s q h C i u r e m 1 n 4 D n x j o B i 4 z K u m j M i o j r E 2 j m z X h r o u E 2 v u r E o v y p M l 2 n n H 1 p q v B u j 6 x E y 9 1 t F 8 4 5 3 G l 4 z w C 0 2 j O i 2 1 6 h B w w 8 L 9 y 0 D 1 m 9 G 8 i - z E u u v D v m 6 x B m u z E s w _ q B o r o D 5 v v h E 6 r t 4 B 5 0 g i B m 2 3 i C 8 3 l r B i h h t C 0 x l _ J h w 0 G o - s 9 I 8 q 8 3 B x v _ s D h x 2 W g 8 m G h o j O 5 h k 8 B t t 1 i F x i 2 q D _ w r V v 3 l t B u n z m C t l p a k n g - R 9 0 v n C g r u o C n 7 4 c 3 0 6 k C g 8 4 Y 4 t o 1 L x l k q C 6 7 u 4 L p y l W 3 y - k Q v o w u F 1 t m O y m r Y 9 p h p F h g 7 w X _ g 5 r C 2 9 6 4 D q k q 4 C x r 0 2 B g n 1 n D o k 3 x D k 4 8 R w w i g B j p p P 0 - t i B t 0 n V v r 2 I z - l O 7 4 2 2 C x 0 0 l C - t i p D j _ m 7 J y l u X u o n 7 F h 3 o K 7 5 6 p B 5 5 l G z x o C h 1 y K n _ k v G 1 6 p 6 C 5 x y O - g 6 2 B p p 4 z C - x i g B r y q P 1 i 4 n I k x x 0 D l h l t C z 3 u U - y u R i 5 l g B n w g t B 0 x 8 l B l 9 w D 9 i - J _ - 8 M i g z x B - z h o C n i 4 i D v l h 5 B 4 z - h D s k q D g q 0 w C y i 5 w G t k w m C 0 9 - M m 9 2 d o 8 q s a 9 w 8 i E x l i x C s u 2 w F r 3 s p C k 1 1 z E 0 h w t B l 5 5 t B t q 8 z E 8 r 4 k M 9 n p j B y 9 7 1 B m k 6 u B k x q k B g 1 z v B q q m U m 8 i s B h q 0 p H 9 j k n B r 5 x 4 F _ q w v C r j v n C i 8 2 H x 2 6 5 D n m 5 J i 9 z g B 0 2 u y E r y v u B p p 6 k G s j 4 8 B n g g j H n p n k B n i 3 p B o s 4 M g j s w C 9 w 3 8 F _ o 3 P u 3 - r C u t x G y 9 k h V 8 2 - n F 8 n 7 4 I 9 x p H q x 0 i F r s 0 p B g 7 _ I z o k P q 8 y I 4 h _ J j o s r D k o y Q w r 7 h F 1 v p 8 B t v k 0 D 6 w u v C h z w h G n q n _ C 3 s x i C i i 0 h C 7 l u F k q n t Q 7 s w o C - j q S g 8 l 6 B j s 4 Q t s 8 _ X x 8 i b g j j k B 9 6 8 z B 7 6 z j E z _ o z B u y g O r 4 2 l B k t o 6 B s _ k o E 4 - h n C r g r i B 2 o l h D 8 r 6 8 C n 3 n w C 0 k 7 y E z z p 8 B s w l j C j 1 6 o G t 7 5 q E 8 l 3 o B 6 2 7 - B 5 r n d z x - j B q o - t G - j y 7 B o h r Z w s t H 3 9 n s B h p 8 b z 8 k I 2 p u U q v i 5 D 8 z 9 n B p s 6 g G l _ m c 6 u 7 T o n z g B y q v z B m z k d o _ z 7 B g - 4 W 2 u 8 p M x 6 2 s B x z g 7 B j 3 i m B 2 h l o B k 3 r D j l 5 G t w m N v r - 2 C 4 s r C u l l K p u i t B - m t T 1 4 m L k 9 o U k l q N k - 1 H r 4 r L h q y Q o 1 - N 3 4 n I 6 u 1 P n 5 w S 4 l z J - q l E z l 6 p C u 3 1 O 3 m m z B h 7 m i B q z k d z 8 u v B n 4 r x B n 8 m y J 8 m 4 m F 2 - 3 C 6 i k h E q 8 u _ I 2 i 3 1 D i o m 6 D q z 5 3 M 7 x j n C p t 2 s B l 8 u j G v j k K w h i Z o q u w B u 8 q x B _ w u i r B - _ u 6 F 8 8 r z G 4 1 - K l u 4 s C o 1 0 s H 7 o z a 4 r u t B m j u 4 B s o i o E 1 j n 0 D p 7 y 7 B 5 y m m C s 8 l h B i s - g H 2 h u g F 8 k y 1 D u y 7 v E 3 k r H q r 4 r B m q 8 G v k t 2 G 1 0 m g K q o p 6 B l y w r L - z m q N n i 3 u N 8 o r 2 B 6 u m g D x h q W w 3 _ 5 F y h j j E t r m 6 F u x g 7 D 5 w 7 w E k _ m 9 B 1 _ g I 0 n 5 r B m u x K - 5 7 m B t k v h B p z s U t r v w Q j w 2 J g p i I w _ j z B o v 2 i H x o v p D 0 k 1 y I 6 l y N 1 0 5 z E w 9 1 m T 9 q 4 i C p 4 w 9 H p l 8 l D i o s u F 9 q 2 l B _ r 6 5 G n 9 5 p S 9 v s n K 3 s r 0 B 8 5 u 7 B w k l o B j q l 7 X 2 r n I j s 4 1 B 4 p 4 v C h 4 v x B k q y E 5 9 t p N i s m o B r 0 9 8 D t i w 4 R 0 6 k e x r 8 y C v 6 4 Z 2 v 5 j J _ i g W s _ 4 m C w q t m H 6 h l 4 F 0 m h y I t v 5 4 Y l v y z C q t w 2 B 9 l s 5 J s r p p L 6 3 r t V h k o i C t q w - F _ z 0 n G _ 6 o M 9 9 7 M h m 8 Q 4 i _ z F w 7 3 o E o 6 q - D t u r j D s s u y B v k y y P o 3 2 k B 9 s z S 0 6 8 T 6 u p d & l t ; / r i n g & g t ; & l t ; / r p o l y g o n s & g t ; & l t ; / r l i s t & g t ; & l t ; b b o x & g t ; M U L T I P O I N T   ( ( 1 1 6 . 6 8 6 9 9   3 0 . 9 5 0 3 1 ) ,   ( 1 1 7 . 9 6 6 3 5   3 2 . 5 3 6 5 8 ) ) & l t ; / b b o x & g t ; & l t ; / r e n t r y v a l u e & g t ; & l t ; / r e n t r y & g t ; & l t ; r e n t r y & g t ; & l t ; r e n t r y k e y & g t ; & l t ; l a t & g t ; 4 6 . 0 8 5 3 8 0 5 5 4 1 9 9 2 & l t ; / l a t & g t ; & l t ; l o n & g t ; 1 2 7 . 4 0 3 1 8 2 9 8 3 3 9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7 9 4 0 5 2 6 4 8 4 6 1 9 2 6 5 & l t ; / i d & g t ; & l t ; r i n g & g t ; 5 i 2 v u 8 2 1 5 Q m 6 5 z S q k 9 1 M y q 7 v n C n q 7 l I 0 l i 4 o B r k q m X _ t 6 - F i g q 8 p E o 2 g m L x o 8 g G 4 r i 3 E w 9 q _ I y 3 v v K 3 6 6 k I 9 7 r 3 H p 8 1 2 E 6 k 9 r F v t z t E x h 0 7 M r m x 3 C 2 5 1 m P q 6 y x D m v 9 r j B o n l 7 N i w n q D w v y 4 I k 2 0 6 E p - q s R i 4 p o F y 6 5 s J q _ h 4 E y 4 _ p M j 4 l j p B _ w 0 4 H n - _ u J v 9 s 5 H 1 g 3 l F s 7 1 v M l r m 0 d p v p k n B 2 t w r t C r 1 0 h E n h 2 n M 2 v y j C q u h z c n m 9 - C n - q i E w 1 v 6 g B 0 z k j Y l k 5 9 Q z l m u D z 7 x 2 j G y w p g D i 4 8 z M 3 0 w z N h q i w B v g n k E t p y - W w r g o K m _ l g Q k 5 s l G 0 k k 0 0 B 4 p y 8 n D r j t s c y 2 3 m H 4 h 3 l D l 2 _ _ G - m 7 6 C r 8 h m T j m y 3 0 C 7 - y 8 _ C w - u s H n 8 i 1 Y m 2 s 0 d g - t _ I 7 x v m F g 1 2 2 B 1 1 p _ R j n 7 x L w 5 o z 2 C y s 3 n H v 3 g q F m 0 h s d y j 5 2 G 2 p g x G 5 i m 4 D 9 4 - g M h 0 0 7 G n 5 3 9 C g _ 2 n O g o k g D k p g o E v w i _ U r - 7 9 F m v l 2 v B 3 5 p y T w j w - T n o 4 x L o p z v e p 4 w x F r x n 7 D z l j w C p m 5 m V 7 0 l w I 3 t v 4 G 3 0 x q C 7 u o o L p 4 o r X t y m l G - q k s C r y o t C 6 _ w x h B 8 5 h n I 4 s 3 s X v x l 3 j B 4 r k - I q 7 q x P j - h 3 W 1 h t Z 1 1 o w N 7 _ j u S s u r 6 T q h o q F n 3 z q U 5 m x 3 E 1 w 0 v S k t j 2 s B m 9 3 6 J n 5 s m 5 D 8 x o s J q t 0 8 W s i _ 0 O w q 3 k E x z o u T y g r r m C 9 q g _ D r k v n d 7 r 4 1 F y 1 y - K p 3 6 k j B o 7 v p u D o z - 0 a m q n s L u u _ - 3 B 8 x h 2 h B 9 i 0 w v C w t n q P g x - l S z 7 u 1 h B t 4 - 1 R g - t 9 I 5 j 5 5 d 2 2 v 5 P y q 2 r Y g _ y l P p k 5 u L _ k q x Q 8 n n v F g r g v h B o i n s L 6 3 o 5 H s n v s H z g 7 9 4 B q s - 3 b 8 2 y 9 F z 7 p 4 F q 4 k 0 F v o 6 8 N 5 3 l u h B h 6 h 4 G 0 2 g z a 7 7 l 7 S 2 i 8 v W - w v g P w q g j K u w g j S h 7 v 1 C y 7 j x Q h j i r f i 0 j l W 5 v 9 0 B 8 _ 0 9 D v s r u N 8 r t j n D t q l 3 G - v q q W 9 i w 4 Z m 9 k h M h u j z R i 8 3 i V 3 - - h d t 8 2 v _ B p m m 5 z D k 7 y o G s j 4 w M 6 2 r X _ 3 z r S k 4 o j J k l t t E j g 8 j I 2 4 3 _ o B 4 6 u - g B 5 0 9 v a j o 6 _ g D r t s 8 _ B h 0 q v Q 9 8 h _ Y p 3 m w i B y t 4 y Y t y - 3 I r u x l N o h s 8 L 3 9 8 o R x 3 2 x M k 1 x m E g i 0 u x B y _ u 3 g B w 6 _ t H - 4 s o F 0 s m x E s 7 i l F w t m j E p q 0 w G u q i g P 8 j w 3 K i _ 8 j B k 3 - z j C s m u z t E n h 1 _ B 3 o r q G p l z v B - 9 h _ B s 5 t c x k _ 3 G k q h - B 7 v 1 - l B 7 k 8 n H 5 _ i 8 O n t j x H 2 p 1 b x 4 v o V p 1 j p D 6 - _ 3 f m 1 - - Z 0 - j x N 8 w w n j B t t r 8 D 3 0 w y C g s l 0 B j y 3 s K - 7 8 9 B l v q 9 B m 8 0 z C 4 9 x o F 7 w u s B h 1 2 v M - - 5 o D p r z i D 2 i q q C p y x p D p 4 o 3 E g k v g I j 3 3 X 9 r g 9 C 5 z o g B h i 0 e z 3 0 p F m 6 u 1 C j k r k B j 8 k h G g 2 p y D 3 j - 3 S 4 9 k V p p k v N 3 u o 4 B 0 n r - B s _ r j f y 4 t _ E l 7 j _ C q w n k G x y l 9 V 3 u r h D i k 0 9 L u j v o b _ u x 4 O u r l i B 6 r l 0 C 8 3 p _ D p 3 q 3 F 4 7 n g L 1 6 6 h H - i g 3 H 3 u 9 7 0 B 7 z u o H y 3 r 3 2 B 2 2 1 s t B o 2 r n L g q h o Z k 8 z 5 F j 8 _ u E y 3 9 w N u - 8 i F l 6 q 8 B p h r g D h 1 8 i C - p j K 9 k l m c 5 y j m q F s 0 t 4 n C r 6 1 1 L n u 5 o E y 1 h 1 Q t x 2 o L v x h 3 W u 9 3 l 0 D _ _ o 4 C t x 5 1 B z 7 8 1 C r 5 y - B g t 8 6 L 5 v l 5 c 2 o 8 r G - 4 n 1 5 B 3 l l w k C v o q n D l 9 1 g G z 7 v h g B z 2 5 j a g p p n R p t _ 4 Y u k h n s C j 3 _ y k G n 2 1 S p 8 r 1 0 B t 7 5 3 N k 5 t 4 a v o z - L 3 y _ 7 J q - x g D g p p s P g i 1 6 E s - 5 2 q D 1 3 2 t K h 2 s i l B s r z p 3 C i q g m I 4 n i s D j z i w e 8 r 9 1 b 6 3 q n K q r 3 2 C w z 6 1 Z p w u y t B - l p 5 o B l u g h G v l w v B i _ 0 y J p m - 4 M h k v q D 5 w o m F y 4 h 7 k B s x l 1 E 3 4 0 s Z 9 g 3 x - B 9 p 1 u J p s 7 z B g n 5 y K g p - y E w o i v c k o y w X z n o p B 6 o j 2 3 B m z t n z E h 3 w _ Z 4 w 5 x G - s m - K _ 8 2 9 r C 9 2 s - P h r q p p C - x m 1 H 7 6 j z E k s g o I x x s k H o 1 p _ S m 9 i k D 4 i 8 - Y 0 q m k P x k 4 _ H x k l z D y y p 4 N p 4 4 0 D _ n m 3 1 B v n v 6 p B 3 2 4 s F 8 1 n 7 G k r p j j B - y - 9 2 B w q - 3 6 B l l j 1 c s u 7 s m C 8 i 2 u L l p z n W 8 t 7 v - C i o p z i B 5 p q u 2 B 2 w q _ M s r h l j B i o p 3 L h n k 0 H 1 7 2 r T 5 0 l s B n g 6 n W 1 u m t 5 B w g n t D 7 n p _ G g 6 y g K n k - l F p 8 4 - G 8 8 j z M 3 q x n a 4 5 t v i C g t z _ s C o q _ 5 I 0 p m - F m s k i R j 8 6 v L 8 l w j J i k 4 4 c 2 s 8 y F r y 3 s N g n w n c 1 i 4 t t B l h g w C g j l r k B 7 l z 6 g B h m 3 p O w 9 h 9 Q x y w 2 m C 0 z q u L v n x 5 J q 7 3 m S q m y 0 U s m k l K 5 2 u z 6 B l q 2 t 9 B y 5 n x I k 4 t v T - 1 x y O 9 4 t 3 Z k r 7 v X 3 o 4 - J 6 k j 6 j B - 0 r j C g o 7 6 g B 7 u 1 u D 1 6 9 u F w 8 t w K w 1 l z J n l 3 w P 5 l k p J 6 w g q B t 2 - 6 F 5 g z s C j n 2 q G 4 g - 9 B w 2 1 3 J o v 1 h E l h _ O o 6 - z F r 2 x 3 B 0 0 y - C x m 7 5 F o 2 h m U k t 5 0 M 4 r 3 u C l p u h E 1 9 q w L 9 9 h v W p 0 u s P p h 3 v G 2 i u 5 Q k p s o H 4 2 h k J 4 o h y n C 2 o 0 w F v r 7 t L h 5 p n d 0 h _ 0 B u t q r C w y _ y B t 1 0 9 D u 1 w 1 C 6 j z 0 H j 6 g 9 L 3 4 _ m E u 8 m i C j 8 v z F k n 5 2 D o 0 8 n C w 6 u o C p p k n F - 4 5 V 3 _ 2 v C 2 w l i K p l u 2 G k 7 z 5 D 4 z r m I 8 i w l D v h _ y D 5 x q 9 I m m p l C y 0 n 4 B 0 - 9 1 Y j g 4 4 H t s v i E m j p t E 3 5 0 q c o 8 r z j C x - 6 2 J 2 x 9 w 6 B n l v 3 W p g n i i B g z w 4 4 J h h k 5 I l y m 6 B 1 r 7 7 C t 8 5 7 W _ y s k K 6 l s i 9 D s 4 8 w t C o i 9 p I _ p l g F t m y 9 F 9 9 q x Q i z y p K m u p l C 9 h _ r G h _ w 1 I n 9 g u C v k x t 4 B n 2 u i N 5 u k m w I _ 3 t _ Q x 6 u h H 1 x r k I 0 7 n u l B 5 g i p I 0 s g 9 Q 7 3 s g d 2 z j 0 i B y w 7 m G - x t w 5 C i z o y V r 2 m 6 H n z i 1 G j t o 9 w D y 9 z 5 C 0 y n - C z 8 v n L h o m o H z _ s _ Q 7 9 9 9 O m x r 9 D q i g - G 4 y 3 1 E w j 9 - Q h z 5 p s E h g u i j B j w i h Z y o n 9 b x n n m F 6 t 2 t y C h u w q t B p _ j 3 O 8 t - 0 H 1 q j w K l r x 3 d q 2 x 2 D h - i j c 8 g i 9 Q x 9 x 4 g B v j h 7 K l g 1 v R r 2 7 0 P 4 9 t g W 7 7 t s f h w x l p E t k r 7 J s i y 6 i C n _ 1 6 q B l x l 2 b v x o - S v m h k I j t 0 i I 1 r q 2 N 3 g t s M q u r q N g - k v H z 9 g n I h 9 0 6 H r 4 i 8 S _ 0 5 i H o 4 l m 6 B o 3 l 7 F z y w 6 H u w 8 y T - r m m M g m 4 5 H x g m r R w 0 3 v M - 0 m s D r p x - G h x k u E 3 1 9 1 C 4 0 g p E 6 0 j n S v n 2 g F o - j n K r 5 q 0 N 9 5 u i y B r p p m E h 7 s 6 B u x - 1 O k z g m C 6 u k 0 c 7 k h m R n r p v C _ l m s E 4 8 5 s Q k p z - C 9 i z 1 D j _ 1 z N 9 v i g F 5 v t i o B l w 8 m Z t p p 9 C 8 v s f w i 0 v D j 7 v l I 7 - m g D 3 2 5 8 D 9 9 s 3 H t k g u Z s 2 q _ E 7 1 2 o D 2 i w w F 1 y 4 u C y 0 3 q D g n 5 n I g g 2 o F 3 1 - u J u 7 3 m H t 2 h t B 5 s u 0 D _ i y q E y x 1 6 Q z _ m w G i q 8 x G 1 z 6 _ E 6 - r w D x t v i E 0 n 1 2 H 5 9 p 7 R j 6 _ 3 K x 4 7 0 J 7 p l g C p w 8 6 U s _ _ 5 k C 7 z s q M z _ j j Z 0 2 m j D l s 0 o u B h o o p C q z p q a x 8 n 6 O 7 t j h c _ 6 3 9 E s _ l t F j m p 1 P t z w n G y 2 q n H 0 k s 7 C 6 2 y h P 0 h k o C v o _ o D i q x 8 L r i m z Y 4 _ x o D t x m o D q n x o W i 4 s o F h _ v l I 6 l u 6 R j h 8 j I 1 h g t E 0 n 7 v I u l 4 l L q i 2 n R - q 7 m O q t 8 q w B 6 q h i K 5 s 5 5 J 0 z r 0 D 6 k k 1 C j r x r F j q n 8 L v w r o i B i u 1 7 S 0 u x y f 6 t y x I l z u 3 Q q z m 8 B y v k 4 E 4 o o 8 C j 8 4 j D j v 9 p D 9 7 z 3 D g k 7 s B o i v 3 G p t l y B h v p 4 D p p 6 - B n t 3 h C 6 l 7 2 H q y w k D - 5 5 z N 8 j 2 m E 3 7 1 6 C l w s 8 B s m - m 2 C 4 8 8 q q B 8 w 5 k I u m h 2 u B w n _ h S j 8 i 5 f w v r i l F x r t 0 _ B g 1 6 u c i s 7 8 f l u 7 w H 3 4 8 p 2 B r l 1 3 l D 0 s o 2 J g 7 o w J w n m l O g 8 7 u M n 5 s o K p u 5 m D o y y 0 F h z r w C n 1 7 i d r 8 z 8 F m l l 8 N n h x m P 4 9 p s R - q 9 n G l r l 1 p B n 4 q v L 5 2 5 7 l B 1 2 u y e 2 q i q d r q 7 k L j k s x W 9 5 l x G z w w j O n j g 5 D n 6 6 x E 8 3 h 1 U h - 5 p d _ 4 i k H 7 3 1 3 O l j x n p C r 2 1 x 3 B x j 2 9 U s w p 1 L j 1 q p Q t y s 5 e q t o 4 L 1 7 l r J q m 7 q v C 0 n n 1 t B o y g _ E j 0 w n F i z x o C j 4 g 9 _ C 3 s h _ Q u t 4 6 5 C o 4 t 3 F s m h 4 J g 8 l p k C 5 x r t v B g t x 2 K 0 z p q K _ n 5 p 8 B z q s r P o n y 6 a 4 3 y 8 B 4 - n j n B r l q 6 1 B _ 9 2 n L 0 s 2 5 z E - 8 s t b g 1 2 0 E 5 r g 9 M h z m 3 k B & l t ; / r i n g & g t ; & l t ; / r p o l y g o n s & g t ; & l t ; / r l i s t & g t ; & l t ; b b o x & g t ; M U L T I P O I N T   ( ( 1 2 5 . 6 8 8 1   4 4 . 0 6 1 2 ) ,   ( 1 3 0 . 2 4 1 2   4 6 . 6 7 4 9 6 ) ) & l t ; / b b o x & g t ; & l t ; / r e n t r y v a l u e & g t ; & l t ; / r e n t r y & g t ; & l t ; r e n t r y & g t ; & l t ; r e n t r y k e y & g t ; & l t ; l a t & g t ; 3 6 . 9 2 9 7 4 8 5 3 5 1 5 6 3 & l t ; / l a t & g t ; & l t ; l o n & g t ; 9 8 . 4 8 0 1 9 4 0 9 1 7 9 6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4 3 . 8 9 6 2 8 9 8 2 5 4 3 9 5 & l t ; / l a t & g t ; & l t ; l o n & g t ; 1 2 5 . 3 2 5 7 6 7 5 1 7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7 6 9 5 2 2 1 2 8 9 7 7 9 2 0 1 & l t ; / i d & g t ; & l t ; r i n g & g t ; s 1 2 w g u 7 o n Q m k 0 q 2 H n 6 - t 9 B q x 9 t p C 5 s n 5 u D 7 i h d x r 3 8 N 8 w 5 t s B j k 2 l H h q - 2 F s n - 8 V 1 t q m I 6 z k j M v q m w F k j 8 u D 8 y y z V q q t z E p n s 8 F t 4 i s N u p x m I q i 2 x F k x 3 _ F v 5 g 4 N q 8 u l Y 0 m i 5 S u 4 z p c 7 j 3 v l B _ h q 1 P i 3 y o Q _ 6 l _ C _ q h h G 8 6 6 m X l s l 9 C u r 6 7 5 B 4 u o g D o - 8 6 h B s g 5 m N t 2 z j V l r w 1 D _ q 5 8 G h x - t K l g 8 s I s j t v C k 1 6 n B g q 2 o F k q t 5 M 4 l 2 t C l 8 - 1 H q 7 _ n J z n j g 0 B 7 - x y u B 0 m _ t V w r v s E g p 4 u V r x 6 9 J m t _ y D l 8 r h F r i 8 7 g B o y 4 j O 2 - 3 y 9 B s w 9 q c x v v x P 4 8 g 0 J 1 _ 4 l 8 B 5 y q 2 J 8 m 7 z C 5 w 7 p T p s 2 z w E 2 3 k v C x y 2 h F 2 n j 8 n B 4 _ m g G n o 7 p N _ t x j X q 3 x 8 D 2 t u 2 E x 3 u q W g i g 1 C w x 7 7 I 2 9 m v F p - y i a r s 2 u H 8 7 h - J l y - W h i h l Z 1 i x h J 6 i u 5 C 4 5 l 2 C 1 s 3 m E n 1 1 s d - l 1 1 K 3 s l 2 U 0 0 u i N q 7 n 6 h B t u 6 l f _ r 4 0 H 1 i 7 y E x k w t P u 0 0 o M 1 u u j E v y 1 w G q 3 i 4 W 1 k s i F t y l 1 l B 5 o n o T i x u 3 S q 5 s 1 Q 4 s y j a i 9 v x l C v 0 m l N x o z 5 C w m m h M i w 4 1 m B p 4 q v F k 8 v n Y o - _ 8 n B 2 9 0 6 G 5 p y w L p q 9 - C i 8 2 n c 4 y r x G t h j 7 s C - p q r u B 9 0 u 7 E r 2 i 8 q B 6 x 0 6 G x y 4 n E z g 0 - s C u v g - X 7 r g g D r 0 s 7 P s z h h D m - 1 - b 3 0 o j v C 6 r 0 2 T i y r - B u 6 g 0 x D 2 6 8 u a v - z 3 N 4 h o n g B z n p 8 Z k u o o P 0 r 3 s K s r v j f y t p g 3 B r s _ y x B 0 9 9 x I 4 q q x j B v m y o b 9 3 j 1 _ B x v r i l F n j 4 7 d u q 7 x T _ w 0 2 u B 9 w 5 k I 4 p v r q B 8 u 5 n 2 C x s w 8 B h s h p D l 2 1 t E q l j m M u _ y z C 7 l 7 2 H o t 3 h C l p _ - B i v p 4 D 1 _ o y B p i v 3 G h k 7 s B _ 7 z 3 D - g v o D v 3 1 i D s t q z C x t x 4 F r z m 8 B m z u 3 Q 7 t y x I 1 u x y f j u 1 7 S w w r o i B k q n 8 L 3 8 3 r F 7 k k 1 C 1 z r 0 D 3 0 1 4 I h w o y L i 4 o q w B g r 7 m O y q q n R - - 8 r O h w w r L h 3 5 r D g t 0 u F 1 p p m I 3 q 9 l E i _ v l I j 4 s o F r n x o W k 8 o 9 C x r k k g B m 9 g g n B k m z p C 8 9 5 t H t l 5 6 C 0 z h t F o 8 - p H k m p 1 P q j 1 j F m j w w E s w p l a g g o y Q i k - l Z l - j p C x k h o u B 1 2 m j D n 5 1 i Z 8 z s q M 0 v n 5 k C 9 r p v S - w p 6 C t - y 0 J k 6 _ 3 K t - 9 6 R k o 6 0 G n z w z Q 0 z 6 _ E q i 1 x G y _ m w G - w 9 0 P 4 u j 4 C r 5 _ 2 D v 1 j q E g i g y B 6 - r n G i r x h J w 4 7 g H 5 o v w H q v y q D g 4 u n C 0 3 m l G 8 1 2 o D 8 _ l v E z 7 1 s F k x n o D 5 m t 3 L z k k 0 a 8 v u - a 2 l o r 6 B q s j _ G h 0 j 7 H m 0 4 0 I n s t p X t q 3 o v D r g u 8 N 2 - s 3 H 8 i 5 j T i q 0 0 T 7 w 4 8 K l _ 5 p E 8 2 r 0 d 2 z m 0 l D w 0 8 z H g 1 9 y E - r s j U k 4 o g I 8 y 1 q 4 C s r w 1 t B j y _ u h B r w o - K r o 3 n E 2 g t 0 v E z v n 7 v C z h z m H s k 5 4 T 8 p y j I k - 6 5 i B m k - 2 - C h - 2 n 5 D 9 0 w w a 4 u g q G r x l 5 N o v n j P t 6 8 h D _ 9 1 1 B r 3 m p m B 6 1 3 o P h r i - N z q 8 y - D 1 j 7 8 0 B 9 1 4 9 L s m p u t B h m p 4 z D t 7 i 8 G j 4 4 - c u 4 7 w R _ - p w C u w u _ f s l z 4 V p s 9 5 u B g _ 6 8 v B 1 8 n g 1 D m r y 0 U 0 y v 3 B r j 6 b m s 1 y I 3 m r 9 D s o 2 C 1 u l 5 S - 9 o n H 9 8 w t X j p g 1 F y i 4 v W 9 o 8 6 I 9 g w 6 Q q m i k C t z v w C q q j v G o w t y h C s u k 1 e p q s _ B 5 0 x o 1 E 4 v 6 r F 2 q r w C 0 t 7 n E h 4 v 9 6 E 4 q u 4 o B u 7 v k v B m 9 h 6 M u 5 w 1 t C w 4 6 _ a p z q 4 8 G 3 v 2 2 H 0 9 p k K 5 n 9 r a v q i h 9 D n y 8 p W 1 l i 3 _ B 7 0 q o C 2 w 2 k q C 7 8 g - E n x 5 4 J 1 x o i 8 B m 6 0 k Q 0 n 8 j E y s 5 5 J n w - 2 c 5 g 6 1 M i n 1 u Y p v z 0 h B 8 n l _ P 6 8 p t K x n 6 v P p o n _ L o 2 0 k i B 2 o 5 6 N 8 i 1 i E o o q 6 Z p z j l 8 B _ 2 2 u i C w 9 z g 8 E 5 w 4 4 C w 8 7 0 U 2 z w p G y r u s N 1 z 8 p z B r - w v F z 1 0 u G h w q 7 I 2 8 - 2 G 0 - - 7 I 3 j o n D w r k 0 O 7 1 n o O 4 1 t o K 3 z m 1 D r - y m g C 9 i j k L 8 9 k m R 3 4 5 n C k v h w h B 2 _ y - H x z z g D 8 w i q g C j w - K w t o l U g - _ t G g 2 z x H w g k 2 G 9 _ z - p B 5 x q u U p o 9 x 0 D g i 2 _ O o x l r j B x 1 l p o B 6 i 7 g d n w q k r D 2 n h p j B y j 0 0 o D 2 n w l q D v o m n b p - 2 t G 0 9 g l F r k n v 7 D k p 4 Z 8 - _ y B _ j p j H k 4 i _ H x - u q B t p m _ h B m i 1 v Y 0 5 w - F 2 v i i B _ _ - k C h r z t Y 2 2 4 z T 2 9 x g L q 4 s 9 F 9 4 j _ W z 4 m i z B k 4 h w i B _ - s i g B z 6 - s q G s 8 o - P h 1 v 8 J l 1 5 x b 8 j - 5 L q v x 0 J m w t i R y 1 0 v F j h - 7 d 1 k h q k B 4 3 h g D q - i r B 9 s j m B 2 l m 7 b j 2 z q i B s t q 5 G 7 - i 2 P u p 1 t _ B g z w q I u q 2 - g B 1 - z m h B _ x r 7 w C h q t s R 8 v - x B 9 9 s t H 3 3 m n l C z p 5 z N 2 w q y 7 C u p v v 3 H 4 m 1 7 a & l t ; / r i n g & g t ; & l t ; / r p o l y g o n s & g t ; & l t ; / r l i s t & g t ; & l t ; b b o x & g t ; M U L T I P O I N T   ( ( 1 2 4 . 5 4 3 1 7   4 3 . 2 6 3 5 9 ) ,   ( 1 2 7 . 0 9 4 9 9   4 5 . 2 5 2 5 5 ) ) & l t ; / b b o x & g t ; & l t ; / r e n t r y v a l u e & g t ; & l t ; / r e n t r y & g t ; & l t ; r e n t r y & g t ; & l t ; r e n t r y k e y & g t ; & l t ; l a t & g t ; 3 3 . 5 0 2 8 6 8 6 5 2 3 4 3 8 & l t ; / l a t & g t ; & l t ; l o n & g t ; 1 1 9 . 1 4 1 0 9 8 0 2 2 4 6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8 5 9 4 1 7 7 3 2 6 6 4 5 2 4 9 & l t ; / i d & g t ; & l t ; r i n g & g t ; u s k 4 v 8 o u - M y 3 k 0 B u n v w F 7 h 8 r S q - l t E p 2 k m C x 8 7 y D 5 v 6 c 0 k s M 6 p z Y 7 9 p 6 B 8 h u t B h l - K s _ 8 Q 3 2 h 2 C u g 8 h C 3 z 6 i B 7 p s o U p j z X 9 v z 7 J 8 w 2 O l w 9 g E z q 7 Q n i i l H 1 _ 0 w I 0 m h 1 C 5 s 6 o B t y 0 w C p j q 2 G 0 t r n B l i r _ S - n g 3 B q 3 k l B w o o Y v 4 2 F z 9 6 V 9 q r I 8 m 7 j C u 5 4 L n z o W 7 5 6 M i k w w C 3 7 1 v B i s o g C k m 4 C 9 9 l 4 G 8 p s i B x 6 u y D j - _ o B t s v _ E 6 3 j d 7 i m h G g o u q B p g o o K 9 2 2 m D 2 p x Q i 4 s U s l 7 4 C q j _ L k 9 h P w q 5 1 N m p 1 x F s u 2 f 3 n g c g u 5 P u 3 3 N w i - 9 C y j - i B p j 2 F h o y F r o w T u 3 2 l D 3 h w 9 B 3 h 0 l G 0 - 3 s B - - z G t o r q C s i _ 8 C _ v l P i y h N m z h l D k n p U t v x j B u n _ i B y v g i C g w x O w 6 8 n B n 1 - j C - l s L 3 - p 3 B m 9 7 L 8 n 4 z B k 0 q x D 5 m - f 3 p 1 l B t u 1 r K 3 k v y B - s l i C x 5 m r B z g g R 8 2 m R y t w J 5 y s r C s - - v B 6 9 t d 4 k 3 L v z v g C 4 i o p C n k g a x 3 2 g B j i t g C - w x K 9 2 w C v w 3 w I - p 6 1 C g p q x F 6 9 0 q H 3 _ 6 g n B l m 6 k F j y g F 4 6 1 P t g m 9 B p o 8 u E 9 m u V u 3 m g D 6 6 4 s D - z u C 8 t o - C k m j 5 B 4 k 6 m B p 1 o K 0 h - c - m z 8 S g t l j H 3 8 6 k C 4 - 1 7 E - i k 7 u B j _ 0 r l B 6 p 6 y E 2 o v W w 4 s k 8 C t - 3 7 Q 5 m j n a 4 j 1 r O i 6 m w 8 B 7 n o 6 o D t m t 0 4 E y 5 _ n E 8 p y t R i 4 l w X - z l 1 D r 8 k 1 B h 2 z f 7 1 9 y T - g 3 2 O k 7 2 g T x y 5 r V u o 5 q E 3 u x 1 m B t 3 o 1 T n m i 0 P v v 2 n E 2 w 0 k C 2 0 8 k Q t p g v I 6 j n h B u y k K 0 p l 5 B 5 9 p N 5 p i 0 I q z 7 r E x z 1 x E n t g L _ v 5 z L u t 9 l B j 3 x v E t 7 7 k E w 7 3 s E 8 x 7 3 B 7 n s r B m n - y C 9 3 g H 5 p p s B n h t 4 L n s n l Y i q p 3 E 6 i - _ I t u p 2 G i 4 w v B j v 2 z C h y z 1 F l q r 3 H 9 z r 8 K u l 9 6 C k 3 0 0 B 4 u u 5 o D u p 5 k _ B x 4 g 8 v C q j 1 9 U l h i 5 V v u 5 t F 9 h h 0 C n t 0 i G w n 1 q V s q j j D - g 8 w D n z u 2 E 4 q n O 1 5 o f i z u B m 6 p q B i w l i J 0 q o z N _ h i 1 G p j 2 7 C 4 y h v C y h g z E y v 9 d 9 i i k E _ s t a k j 9 s D p 3 h 4 C 3 4 0 3 H y u - s P v n x y J h 9 _ i B h 1 w X h 9 s Q 4 6 8 I p t 6 - G j x 4 T m n s h E 1 p y x I 5 l o j C 1 9 r 5 I u j 6 q Y u s m m H x g m k D - q k _ K q 4 s q C k l p 5 5 B 8 7 o T 1 v 3 q B l q w 8 B 7 h 9 q D j 1 h m D y 4 h S 3 z 2 E - w n F 3 x h b - q s S u w _ N v 4 2 8 B p x x i Q m o 7 j F o p 1 x C 7 3 l r B g 3 t t G 6 k 9 z C _ o 9 8 D q v 0 p H u 5 z 8 B 6 o 0 n E h s r U s q v 5 B 2 1 4 o D s v p h M z q 4 s G q o 9 g Z l 6 t 5 T k x 6 n Q j 7 6 2 R 2 7 r 9 O i w 2 n B 9 0 w x N 3 _ o i B i t u d 8 y z 3 D r n s 0 B s h w U u l j U j 6 u w 9 B l s q 2 B o l x g G _ 8 q Z j s n X o 0 3 y B r 2 l U 9 _ j c p 2 t 1 D k u k m C 1 r n k B u g y v F l o 1 _ E y i l K z 3 t 9 B g k 0 P o 7 m Y s t i m B g 1 l p B i n 2 e h u 7 j C _ 3 0 v B p 9 z v D k y y m R g q 7 i t C q t x U t t 5 1 B r r m j F j z 6 a 1 4 m k F p 0 t N 0 0 5 j F g l x 9 C 4 k h 7 H s t l p B x k x L m 3 x S 9 p _ q B - z k p Y m k 7 C l h o m F w y w Y m x - h B 2 k l 8 F 1 g j Z x p g H g j r v T z 3 _ e x 0 5 E u _ r 4 H h q 8 N v m 4 5 B 0 _ r t B l m v b k z 4 h C 5 k g 9 G u k t 9 E m z g 1 M l 5 7 n H i - q g B _ z 9 9 B l z q f 0 p 5 6 C l 1 q u D q - i m C 9 j r y B _ 1 6 g D m r v s b 6 l g q L i z s 6 w B 2 r j r E _ _ u l B q k 7 v G 8 v 5 x D g p x h B z 0 1 6 B 2 7 t u C m r g _ D _ x i y D u 6 u g C l t 1 m F s l o 7 B z k - J m i n 9 B o h m S 9 - h R g v i f j m 1 3 C h k 9 z C y - q 2 C q 2 n n B 8 m 0 w B m k _ u C w s t R t i _ Q 6 r w p H 9 x o h D m x 4 2 B 3 1 s N y k 5 f m n w W y 4 y g E q 7 0 5 D _ p l 1 D m n h n E j k u _ I l k x 9 J s - 5 3 C h - w L 0 u - 7 _ B o l 8 1 B x i l l I o 9 m 8 P u n h e v w u u B o 0 2 7 E y 8 1 j C x v - l J u 5 i w C _ - - 4 F x n j 4 E u z p 2 B 5 4 7 m J k k t q B w 2 l r B 4 2 u s B 7 y j o D 8 z n r B r 3 n n H k p i p T y y k n P - w o m D i 1 9 g h B 5 1 q 5 V - o g h H z z r _ I j t 2 r a u j i y B p k x P 1 _ q s B g 7 s a g 7 v 8 B 4 n h r I 1 m t _ I i i 9 p H v _ u m C 1 p y p H 6 7 l v E l 0 z 4 H p r 1 z q C k 6 g - G 8 l u 2 o D q g 3 t 8 F m 6 p 9 3 l B l j v 5 w C p - 1 3 9 C 7 w 9 m P 0 6 9 n 7 P 5 k l k C g s 2 z l C t k u y C v g 2 g D - h 3 l B 2 g 0 1 s B u o g n D y x - w E r n _ 8 y B 7 1 g - K n g l t O 6 3 v 3 J p 2 t 9 E p q n 0 D n - z 3 O q v - 9 E u _ z g C 7 i m K z 5 2 u N x j w u 5 B 8 k v 0 D 2 _ 8 y C 1 i k e 6 9 4 z p B 7 z h 8 C 4 n 1 p T m j i 2 I - v 8 1 J l u q G i 7 0 r B j 4 7 F t 4 r Y 5 z k m C u q 6 v B _ 5 0 y B w q v P i o l s C i 6 - k C 2 x n K 1 w v 2 C g n 0 G _ y p 1 J 3 7 j y C t t 9 k F p t 1 5 B 3 z 5 s B n 8 5 G 9 x k X q _ - i H 9 k g d 9 w 7 y D l 5 0 q B 0 l y f y r 4 q B w 1 h _ E n 4 w 1 F u g m V 0 1 k i C t q s c w p m R n 0 j 9 I _ 3 j _ F & l t ; / r i n g & g t ; & l t ; / r p o l y g o n s & g t ; & l t ; / r l i s t & g t ; & l t ; b b o x & g t ; M U L T I P O I N T   ( ( 1 1 8 . 2 1 8 9 9   3 2 . 7 1 5 5 5 ) ,   ( 1 1 9 . 6 4 5 6 9   3 4 . 0 9 3 5 2 ) ) & l t ; / b b o x & g t ; & l t ; / r e n t r y v a l u e & g t ; & l t ; / r e n t r y & g t ; & l t ; r e n t r y & g t ; & l t ; r e n t r y k e y & g t ; & l t ; l a t & g t ; 3 9 . 1 2 0 8 7 6 3 1 2 2 5 5 9 & l t ; / l a t & g t ; & l t ; l o n & g t ; 1 1 7 . 2 1 5 0 2 6 8 5 5 4 6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3 5 3 8 8 0 4 6 0 5 5 8 3 3 6 1 & l t ; / i d & g t ; & l t ; r i n g & g t ; 4 v 7 3 w s r 1 5 N u t y o T 2 y _ s B m z k F 1 7 x _ D z y 1 q C m 7 1 G 2 o t U 1 m 1 n F i 3 _ w X r z o 0 B l z u g D _ 1 _ u D 5 u o 5 F q k - n Z l h g w L v 7 0 S s 1 7 S y j 2 k E k m q x B k o m 6 B g v _ l D x 2 2 _ 0 B 5 w h H q 5 1 F m _ v J _ i u G 9 i y E _ p y w B n r m w I 1 0 m r B 2 8 8 F r 1 6 M 4 x m J u 6 0 L _ w 8 K x k 2 v B u 1 p J i y g F - 9 1 C w q u Q v 1 7 N v 8 l S m m 8 s B o i - L i u 8 9 X r o s p L r s 4 n K 3 j o j n B r g g k w B t _ 4 8 L x 0 2 j F q q x Q 6 k x v B x 2 w s D 9 h t z 8 E x 8 p E l p k h B n _ p _ t E 7 7 r _ D 9 x w i h C s 1 4 1 B 8 9 z j Q v 3 g w T q y l 6 _ H 5 u m x C p l 4 9 K q m r m G x 9 p 6 S p 7 9 6 q B 0 g _ t P u 9 x o C u v h 7 K _ 0 m v P t j 7 j K k i 8 n D y t 0 9 D l u s _ k D o j m _ Z 9 z h i R 7 2 0 6 K o u _ t J 7 6 l v D s o v h F 0 l 3 h T 4 1 k s R t 8 y 7 I 8 x 2 9 T p - q 1 W 0 l _ 3 - L k o 4 6 E 9 x r Q h 8 9 h I _ w p s F k w m s N w 4 z I 9 0 8 h B w n z L h x 9 p B m n w Q k 2 y D 6 2 l D m n o a l j 7 V r 1 o 5 H 5 y 0 r B 1 j g 0 B r h v O l j 6 D m 2 h O n _ v S 4 x 4 N q p s o B p 3 v y S 1 2 v J - x l F o 6 4 6 B q 4 r K _ z _ h B v o s g C 7 h w W u 1 g J 0 l k K _ o 2 C w 7 m D 4 h x U u t x G 0 p k w C v u j B _ 8 0 K 9 8 6 k B m u w 1 L 6 n k k B 9 w g V 9 t m 2 B n q w a h g 4 _ r B g m h p B y z z m B - _ s N y s n T 3 m p 2 C j 8 9 K k p 2 n B o w p 8 S v t z G 9 8 0 Z 3 x j Y g q o n F q s r w E p 1 t _ I _ g 3 n C 9 2 v 9 B q v j h E 8 n l 1 N y 5 3 2 F x o y k B 6 u o H 7 u l c 3 n x K 8 l q 8 B v g - s E 0 t 4 e r - h s C k g i o B 6 3 k 2 P u 0 s g m B o u m J q x 8 h F p z u m B 1 y 0 v B 1 s 2 w B 3 u m H q p s 5 C w 4 v g C s 6 k m B _ l g H j y k 8 F s s 1 2 D - g z o B 1 s _ T k k 2 r B v g l j B y 8 9 H g 9 n G x 6 n I u i 4 D 5 3 q Q - m o s B x 3 h m B j _ o C y z s 3 B q y u - L s s 2 o B o j w g C k n z v E k 1 m L p 7 i O p h j N t 8 p D t j n J o 3 i E m y t 2 E 8 r x H n j 0 o C n k j 8 B v 5 _ h D v y w O 8 t v U n s i T s n m p B r 5 m 2 B 1 u z K t g k j B g 3 z u B 0 r x 2 B x 0 g y D n 7 w o O v j z i B o v k 9 C w 7 9 h B 5 t 1 6 C v 4 u V - h t H - v w j B 0 x 0 4 E _ 0 0 r C q l 8 5 I h g y O 3 2 8 G - k 4 c t m h h C 2 4 p 4 E p x - u J u m u p L 0 u g t C i 6 w v C 3 z 3 v C k u 4 g C _ u 9 s C 9 r 7 G z 5 k 9 B y l l c m n q i B - _ k s C v q 8 B 2 6 4 d l h 2 y C - l w v C y i 5 P i 3 k l B i i s s G q w t 9 E 1 q r g C l 5 v J - o w S p 6 9 i B 3 4 o h D v o 3 i B - 7 _ m B o t i x C 1 6 w h B v g r j B 8 g 9 w C k 1 x y B n x r T w 2 z O u 8 v U h _ v p B p q h k B q k 5 9 B u i 1 e h v h v B 2 6 n 5 B - l 3 k B 8 w t k C h o o w B s 0 9 c 3 i n y B v g u n B v j j P x x p m C 6 s 2 l D y n i g C 9 r g O s t h g B 9 4 v l C 6 s q _ B h 7 u N q j p g B k h h p B v u w 0 B p 7 r h C t s 5 2 B u w 5 m B k 7 9 L 5 g x p B _ - h g D j 9 j o C r g 2 s D w 2 - E p 5 _ G 3 - - v C h g j Y 6 4 _ h B n m 5 o D s r _ i F w m 6 O _ - t o B 8 4 5 z B h 6 7 1 B y t p Z g q w Q l 0 7 t C q 5 p U 4 h q e x 4 0 q B z 5 9 J x 8 z E 6 h 6 7 B i m j Y x - t E g j r _ K 6 l m n C g s 2 L 5 _ 5 t B p r 4 1 D 5 3 u q C 4 m s q C - 8 0 Q 5 - s F j p 9 R q k _ E q 4 r u D g 0 n q I q q o p B s v k W g i 4 I h _ 6 v E r l r 7 J r 2 y h F k x i o C 1 g z q q B 3 u w j t B 1 g l v E 3 5 8 M 1 2 s o B h 6 k n F 9 5 - 2 B y w 1 Z 2 1 w G 0 p j j B g _ h x B h k t O _ z q E k u 6 7 L 3 l x y E o y i Y y 9 y N 8 x 6 H v l 5 r B 3 y 1 k B p u 4 E q 8 7 y B m r w n B n j t T 7 k 9 _ B w j 9 J x z 1 H - 5 p X u p q f 2 x u O i 9 1 J u u i Z 1 6 u L z i s U 7 h g N k v p M 3 _ n D z 9 8 I 9 h 5 T i t h t B 2 u _ h F q 8 4 I n i y R r i o C 6 t s 0 D n v 0 q D n 4 _ W 6 7 n H 5 t 0 z E h v 9 E 5 2 1 u C 3 x q t B - o 2 p F v t u K j 0 k k B 6 v 8 2 B 9 q 1 V v h 6 W v m l 4 G r q t S q j u E - _ z l C 3 7 r c 8 y 0 h B r q w D r s - v G 2 i 8 N w u o j E l 8 6 n B x k 5 N u t 0 i C n 9 o 3 B 9 s s j B 7 _ g n B l 2 7 G u 6 j G 9 5 q U 6 8 x I w 8 7 F u g w Q _ m 3 B v h h u E 4 v 0 Z z h t P n h l h B p 3 9 S n g 0 N z z k S n u t G q l n J g 5 j k B 6 - 4 p B 1 3 l G y w l k B v 2 8 W y p 4 U 5 n 4 H l t i _ I l 8 s 7 C 7 j v i B z r v E h x w l D 8 _ - N v 5 3 K x 9 t G h x h h B o n 6 x J 3 _ 9 n C g o t F 8 x g q D 8 k _ Y g x 7 W 5 i 9 C u 9 5 R s m 8 V k v v m B 9 - k v B r j 7 N s 2 q M k k x e j 3 u b v z x L m s l r C 3 4 1 I _ t l L 2 3 g G 1 r n Z i m i d n t j e k 7 h r B s k 0 C m 0 _ W 4 s m Y m w 4 F n y i I j r x P 6 o y v C 6 v j D i 4 8 I s j t 7 B y n t W n v g D h 6 _ Q 0 8 7 D o t s P r m _ v C 6 y m C 0 q 9 F 0 x p i B 0 j 6 D x k r G k - 3 R 7 v o 6 B w v r S _ 0 s P p _ 8 n C w m g L u h 4 Q 4 x p J 3 6 p U 2 r 6 I k n 4 K w k 2 R n 3 6 F w 5 p B w h 7 r C 6 o s m E w x w l B 7 r t i B k n 2 I 8 6 h 8 B v g j u B r t g y B s i 1 K u v q I m x z X 1 k z x D o - 5 M j g s r B s q s 0 I k q 3 H s h o p B 6 g 7 H x p x X r y j N o g z e m 3 l P 1 p n l C 6 3 _ V k p i g C w h 5 J 7 - 3 0 B l 0 1 I i 5 r T 5 q _ O t 2 r p C m 0 0 G t n w Y v _ y v B l y 2 t C q - 5 z C j 8 i h H l p 5 _ B - t u w B n p h n C 8 6 v E 1 p 8 w B x r j r B n o i y D o 4 2 q Y 2 s n j B k j 5 p C j 2 5 g C k 5 v G 1 2 z L p t _ I 5 l _ H 2 q o s B 1 - o r B z g _ c 5 0 9 r B x l o y C 8 5 - F 2 l s _ C z t j U s y 6 K 3 3 n r C 1 v q f u 2 m 8 B _ z _ z C 3 v 4 H h p v E i t y j B 2 5 m 4 B - j 5 Z 6 p q h B y 6 2 Y v q k F 4 g t l C - u 5 M - j x D z 2 9 9 K u 3 5 s M o 3 u s B 8 w n s B - y q H 9 _ r j F - w w 7 D h x 2 - D 8 i s D n i r v H q v 2 o C r u 8 j B p p u W p h m 9 F 1 m m 6 B 9 l 3 o B w q 4 z C i 3 h F 8 0 k u B i 4 _ _ C n w s s B 8 k 2 p E 1 1 k E y t v t P 9 w s 1 E z 9 r K p y r y D r h u F 4 5 s O 7 2 2 N 5 q 6 L 2 1 k L _ 0 q M 0 p - i B q v l u J 2 4 6 8 C q h l K m q m j B y u 6 o B 4 q 8 3 D u t n C m - 6 v B s v x j D i g o j C 4 8 l j C 8 1 y w C v 1 7 n L w 0 5 W w _ 4 f q s v B 8 v 4 2 B 8 2 n f x h z z C 5 _ q x D v 4 j p D k i y J w 7 1 t B - 9 z s K k q v F x 3 9 m C w o q I 1 l 8 F 7 _ w X 4 o j i B 0 0 2 z C 9 g z n G 9 i 7 q B 7 _ k 2 C z l o s D 0 s 5 U l s s w B j s r Z 3 - j - G - l t r D 8 7 r D i h x 5 B r u n d 7 o t I - h u Z h h p m B r 1 p w D q u x B 9 k 4 t B 1 g n r B i w x L q 9 7 M j 4 m r B k - o 2 C w m t c h - q - C h p x V r w 9 V _ g 5 3 D 5 q q D 4 n l Q l 6 7 i B g 0 0 e 0 3 x g B l 9 p 3 B 3 q r m J p q k U x j 3 V _ w 9 K 6 h l S r 3 y E 2 u g J j _ i I s 0 m m K - h 7 N p j p m H 3 7 t I y 7 - 3 B h 2 4 P o 2 v N r t 4 s B z t z F v 0 0 p C 3 7 5 X u 1 y x N 8 9 7 M u v p H g h - V k 1 s n B q h 2 w G 5 r t J 2 _ u N 5 - 4 X q y s u F l z j q C - m g g E j 8 i 7 Q t v 6 2 E 3 w 1 u B i i 2 a h h q a 8 4 h b i i k X j w i v C s l s o B o j k M v 6 7 N s u 0 u C 9 5 5 C o h t W 1 k v E k v q c 3 u y 8 B h q 3 M l s q Y 8 4 m D 9 w m x B 3 x r I s - 7 T k r m P 5 l i E _ u t Z q 8 _ O 2 j 7 N z 4 j q B q u 2 D m w u _ E 3 w t U h _ g - E 5 - v N t g w j B i y 3 P t 3 m Z p t 0 F 3 3 p m B q u 5 b j v y d h r - w B t 2 t F w o j N 1 6 m X o 8 m j F 1 3 9 y V y q h p K 0 0 q p p D l - q h 7 C 6 - 5 _ J y g u p V j t g q C p x x Z p p 4 j D n 6 2 J 1 h t 0 H w 7 u 2 B j 2 r - B 1 9 x q B k r r X i 7 n 0 D q i q R i 0 6 V j 6 x k D x u u n B k i z 7 B u - t w D _ s n P q v 5 R x m 9 j F 9 q w M r _ 9 c j n j J 2 i x H 0 p 7 X j 9 t 2 B y i 9 r C 8 7 m _ F 2 n i b u o t S 0 n g 8 D 7 s p h C h q p e m j k N j _ w r B i 1 g v B r i y o Q k m x 7 B k z u 8 J 4 0 h 0 B m v 6 5 B o p 9 R 8 - 8 n C _ _ r P n 3 r 5 D j t r Z 8 g m _ I z t 7 z C j 9 i 2 H q 2 p t B 9 y l G y 0 t 4 B m y u 6 C 9 7 6 h B t t q m B w y i G t 0 r I u 7 8 G l 1 v N 8 2 u I g 4 z 7 D 4 i 2 z C 2 5 u p G o 4 u n B w 5 o Q i o 1 D t y 8 i B m t u D r z 7 1 F i z o - C j - 4 E _ 8 8 M 8 8 2 z C _ z w R _ j g C 9 k 5 N 6 2 l - I l t k V v u i - K 1 l i E z 8 5 u C 4 u 1 D u u 3 D t p z L x j l P r y h S q j v V 9 5 z G x t k F r 6 n Q - r t D g - 4 o B l p i 8 B u m r D 4 g 3 F u n 8 u C j 7 u P p t 2 F 5 _ x X t v p 4 D o u 4 o B 2 3 g V 6 u w n D 8 y u C 5 - 8 H z t o J 3 t l 1 B g r t j C k 5 q n B n 9 s 0 C t q t i T y j y 6 B z g 1 6 B i 9 - E 7 y p J - v 6 H 8 4 - F 6 5 h U k w 6 S 3 q 1 F l _ 5 E 6 5 1 H g m 4 F 6 r o J h k x H 4 _ x e 5 4 9 B x n _ 5 E y t 9 M q q h L 3 l g I 2 9 i _ D x z 1 h B h h r i B n v 6 N x w 1 D 9 j 9 H x 5 l _ B h h r D k o r C 3 h 6 7 I 3 8 9 q O z - z h E s v _ s C o i 9 z C - p t 4 B h k 6 r D r 6 i I _ p 0 0 D z m 9 X 7 t u I 5 5 k H t t g F o _ 8 g C u q m G u _ - d j s n f 5 l o i C h u v H k g z p B 0 2 0 4 C - i 2 l C 9 9 8 G t t 7 k C v - w D g s 5 D 2 z l D 0 4 7 _ E o q q K l x 1 O g n t u D n r 5 H s p j 1 D n w g z B x - i d h v y k F r h t 2 F v n 3 H 9 j m J q - o U 0 o 5 x B n m q i B u 9 h G 0 - 0 w E 6 i 3 W 8 g o J 6 8 s V o 7 m H k r n G 1 n m 9 D s u 1 L m 8 q B w k i - F w s 8 w C z g 2 F _ _ p 6 F q 4 - u F 9 q 1 J u k j 5 B _ 1 1 g B 4 k - S m h r i T 5 7 o i K 3 z q H g 0 g L t x 1 G 6 3 i C t p x 3 S 7 9 - c z z u a x t i h C x 2 n s I o 8 1 7 Q - i g K 4 p 5 1 C k s 5 M 4 o 5 f v 8 t P m r l o C 5 y 0 k D t j s K p u x U m 3 6 q C i h k H u x r g G - 5 k E v - 0 J 6 1 l 4 V v s r o C k g p F 4 p i C g z i H j _ 7 p B h m 8 Y j p 3 N x i 2 f o 7 g G j u _ B s _ v C y p m K - n y o B m 0 m B r t l I 6 2 q O h 4 j x C m 1 i G 3 4 x R 3 t m o D 5 4 h Q 7 n v z B 4 0 n t D r 2 3 - G q 5 9 C - k n G 5 o n H w p 8 3 B z 9 k M m u 7 d 9 k 7 0 B 5 j _ H o 0 p M 0 n u n E y h o F k r m Y i l 7 E - t x Q _ 6 4 C j y l 5 N w 5 r W p u 0 z C h s m E g p 7 z B r h n 8 D y v o p C k p z j B 7 3 w m k B x 5 2 r C 2 - q E 9 j 5 h C 3 6 l P 0 5 _ 3 B 3 j n 3 F k w _ n D l - t j B m s g z K h u 3 3 H 0 1 8 U z z 4 h B r 8 W q u j u G 7 7 s 4 D l o q S w 0 m b u 7 2 B 9 m _ U k 0 s G - 1 p Q z 0 r S w t 5 6 C g q 6 O k 7 h L o u _ z C 0 n k l S i q 9 m E 0 1 x u F s o o h D k x 6 B 9 2 o f l - 7 z B g s k D q y o u C 1 3 _ G q 2 p q I u j _ l G 3 q k t G i u 4 3 D n 3 g t C n j x h C 2 9 0 z F y z - z E q s i x S u l g 0 M u i j h E g 0 q 1 C h 6 n N 1 3 7 j B s 2 1 n B g 3 z W r r y w I o 6 s g E _ q t 5 d p x 8 Q k v i 6 C j t n z C p g w x D g 0 1 q S _ 2 3 M i j 1 l G 6 0 h e q 6 - s Q 5 9 g N k p 2 _ C l 6 z j K 1 q x v B j 7 g X v g 4 4 0 B 3 k - y C r z 1 n Q 4 3 _ v U s 1 1 l C g n 3 i B 5 m 0 J n o t m D w m y R - n - 3 B k w l z E 5 - 3 k C j 3 5 z C n r t x X x - z v I s q j k C y i 5 W j g w n N _ o p m L t o o C 9 9 0 p B _ 5 t r B x m - R p x p - B o g l O t x v k E x 7 t t H 1 x 7 8 B t 1 r M 2 9 n - M 6 s o D 0 x 4 0 O z 4 7 s S 5 r g p K & l t ; / r i n g & g t ; & l t ; / r p o l y g o n s & g t ; & l t ; / r l i s t & g t ; & l t ; b b o x & g t ; M U L T I P O I N T   ( ( 1 1 6 . 7 0 7 4 5   3 8 . 5 5 4 9 8 ) ,   ( 1 1 8 . 0 6 9 9 2   4 0 . 2 5 3 7 7 ) ) & l t ; / b b o x & g t ; & l t ; / r e n t r y v a l u e & g t ; & l t ; / r e n t r y & g t ; & l t ; r e n t r y & g t ; & l t ; r e n t r y k e y & g t ; & l t ; l a t & g t ; 2 0 . 0 2 9 3 4 0 7 4 4 0 1 8 6 & l t ; / l a t & g t ; & l t ; l o n & g t ; 1 1 0 . 3 5 6 8 1 1 5 2 3 4 3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7 2 6 4 4 5 3 6 0 1 9 1 8 9 7 7 & l t ; / i d & g t ; & l t ; r i n g & g t ; 7 _ k s w v n 7 z J n 0 - p U s n h U l t s o D 2 w p I o 2 3 N u i 9 Q 6 r - a 5 6 h _ C 3 6 t r B u l w F q g 2 v C g t g n F l x 8 p E x 7 o z I n 0 w g D 5 l k h D m 2 7 9 G 0 z 0 j B q y q z D 0 x 1 K w u 1 f - h 6 3 C 3 7 s 8 B - 0 0 9 B i 1 j m C t q _ v B 8 5 s p F 6 s 1 5 B x 9 _ g C 4 z y x C q p x v B v s n y B 5 g z - B z l z O 3 s t r E k - i o B j 3 2 c g w 1 k D 9 g n r B w 3 7 W 2 _ h X 1 o u p Q q 3 m u B r l 6 2 B 6 j q x F w 6 n 3 R 0 x _ t C z n j T 0 i 2 O 8 1 l x C 4 - g o B h 9 y I p _ g 4 G 1 o 8 v B _ n - z D 0 v 1 s D 1 8 o l B 9 w u p B l g w 9 D h 8 7 i B 9 g n W l h 5 T j q h 5 E 2 3 v 8 D z i t o F p q u M 7 w 8 o F 5 r 6 m C p 6 h k E 8 1 t o D 9 t 6 8 B x 3 p g C w 1 w 6 J z t 8 I h 2 h f k w h z B 1 s 6 m C j v o 8 H n 6 5 I k n 7 8 B u o 5 4 B u g x V h o r 3 B o t x R r 4 h v M z s _ v B 2 q k H r m m a 3 t w T t _ 5 p B 6 2 t y C 9 7 p u E w _ o - B g 2 n q i B p 3 5 m C 8 8 1 5 F u x n o E o 0 s n J m k k 7 U - 9 o 4 4 B 3 k 7 0 K 8 y q 4 B 2 7 z 8 - O 4 y - y 6 G 4 j m r 5 B 5 q m g m C t n 2 j u Q t q 9 w t F 0 v l 4 s F _ r j g u C x p j 8 D z g j J 2 m i w B n 3 9 9 C 4 g z z B 3 5 1 Y 4 0 o S _ - r 4 D 0 7 j 1 B o y j p G s i x y V _ o 2 G t w q 7 B 6 g u O l r s c 1 0 k j B 8 9 g O q o 1 t B l g 0 X k 2 i e m 7 q q D l o w M g 8 q d n h z U - n p h B 1 j 8 6 B 2 2 z 9 E t z q Q _ t 0 M 8 q z h M 7 5 - _ B _ t s X 2 8 _ q J z 1 t x G 9 h z G 5 r - f 6 w o m D n 4 l _ B k z t p Q t 0 o P 1 q 9 i B n k - R 9 _ 1 T u - n x B _ 8 s 5 O n 1 s u K - 7 v r C - s q s B 7 v h l I w u 4 2 D u 7 4 g F 7 w z m D p h x o C y o h L 8 k 0 O t x 6 3 B 3 5 m Z k s i q G 0 g t h C n x 4 K 8 _ m 7 D y 3 2 Z 3 6 i y F g l l O p 8 2 V p v 9 q B m 1 k b n i _ t M 9 7 u z D z 4 n l D r j P o 0 C v i k R x p 8 M 3 7 q w C o o y Y k v k 0 B l _ v t B o t w u F n k 0 V 2 7 i S - 0 5 x E p i r 2 C w j 1 0 D r k m j B n q x i F q 8 l Z 8 2 5 8 F q 8 4 d u 0 h 6 C _ z 5 P l 3 j d 8 t t l B 0 g t x D h l k Q g - l Z x x m S s n 4 r F x 1 m x E l y y 4 C s x 4 f 8 j y s D h z r g D n 8 z 2 D r m s o B i q 8 E k n - t I _ p g w C 3 p u m E 3 7 q 7 B r p q G u _ 4 x J j u k T n 8 v o B o h p y B 7 7 n o E v h 6 m D j l 0 Z 8 4 u d 1 8 n - D v j 1 u F s 0 2 h I 5 5 l 6 C l x m r B u 7 u O x - x x C h g s V u r w 6 E 5 o t Q q g p 7 C 7 k y p J g 2 3 5 B s 7 8 u F n n t r B i 8 2 n F v s l 7 D 5 _ j Y g 8 j 3 B k u m R u l 5 s D - v n y E & l t ; / r i n g & g t ; & l t ; / r p o l y g o n s & g t ; & l t ; / r l i s t & g t ; & l t ; b b o x & g t ; M U L T I P O I N T   ( ( 1 1 0 . 0 6 9   1 9 . 5 2 3 2 5 ) ,   ( 1 1 0 . 7 0 9 5 8   2 0 . 1 8 0 5 8 ) ) & l t ; / b b o x & g t ; & l t ; / r e n t r y v a l u e & g t ; & l t ; / r e n t r y & g t ; & l t ; r e n t r y & g t ; & l t ; r e n t r y k e y & g t ; & l t ; l a t & g t ; 2 1 . 7 6 9 2 1 2 7 2 2 7 7 8 3 & l t ; / l a t & g t ; & l t ; l o n & g t ; 1 0 8 . 3 5 3 5 0 0 3 6 6 2 1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5 6 5 9 6 7 3 6 1 6 0 5 6 3 2 1 & l t ; / i d & g t ; & l t ; r i n g & g t ; j v i l _ p j g y J 9 7 6 k D u - 2 s h B l 6 j 5 a r q h 0 E x u 3 7 T r 3 s 4 C 1 - n z K l o h u O u q 3 x F r 3 2 a z 0 k n C 3 j 9 o E _ u r u K y v 9 6 c x m w w B - 0 y z B n z x O r 0 3 y E z l o 2 J z q j n F g v 0 h G r 6 - z N 1 g v f 1 - _ j V t j 1 p E 1 n q 4 E j 5 3 0 b z j w m G v o l r w E 2 w g 1 I q p 0 w b n o y p m D k 7 4 e 0 o o y E y n 8 S 7 z k _ B t n j 5 B 1 i 9 - D 9 _ 9 m H q k u w C y - w 6 C m s z 5 I 9 x 4 r D l w m k G k p s q B 4 z q 7 K 8 n 2 W i i k n H 0 s z S v i j 7 C 1 j i y G z y 9 N q i l 1 M p 1 q g B n u x G r _ - k J j s 5 h I 0 z J i h 9 3 b m 2 4 l J 4 m y 8 j B 2 q w 6 G 1 o n u F o _ q S s 8 - s B 7 o 9 m H 1 z l s G h h m h E - - y z E 0 p k i G r o _ v D j w h i B g 6 o 2 D 6 u o 9 B y 1 j f w y v Y 2 3 w k C 6 9 m a p p 3 1 D 3 s l w B 5 r o m C j l m g B r u 1 2 B q i h k C w h p 7 B 8 x 1 g C h 3 2 l D w k 2 _ C 9 8 1 R q _ 3 h B i 2 2 s B t 1 8 _ B k 5 t o B z 1 5 S 7 o q m D u g 5 m E p p t N m l i K w 8 j 1 F x y y j E t p h O 7 s x m C n g y k D j t o y F z 4 n n C r x 0 o C m 5 k R m 3 3 u C 3 p y 2 G i 0 1 4 G l _ 4 H - 2 s q B i 3 2 2 D 5 p p 9 F h 0 n G p 3 8 l L 6 s - r E t j n Q w r 9 w O l 1 7 8 F 6 3 i i C z 5 1 I 4 1 n o C t 5 v d 8 g x j C 5 6 m v B o s w - C _ t t j D k x 5 6 E 8 n p b 9 v s o N s _ 3 t C r i w 8 I m v g 5 D 6 n 7 H 2 k h u B p y x - D 1 n 0 4 E 8 9 p g C r v r o B 0 j 6 9 G 1 8 4 9 D 0 l u t C t h q 2 B x 7 1 p D q k x m B l 5 g d m w s 0 B x i o s G 2 u s t D o g 8 D 3 r r 3 C i q p t G x - y q E 8 i 7 Y p j m h F m t 4 g B 9 q g l J 2 h w h F 6 q n v D 5 y w L q _ v - B n x u a l _ 5 1 B m r 3 h e 9 q q x B 6 r n 4 B 6 7 8 g D 1 z v 6 B s g m w D l 6 o 6 B l o t 8 F k q j l C 1 k u i B s _ x n D i h r w B q p 1 5 E s g 7 s G 6 x w o I 6 g v Z m k l U g j m k B _ k 8 j E o l 6 h H _ g 9 n C 4 r y u B w 8 4 q E u 1 s 1 B i k s w C m _ 8 N r 0 _ l C 1 3 7 l G t i i 9 C s 2 0 g B z j l r B - z 3 8 F 6 s p p D r t r l B r 5 9 i B u q g p B 8 3 t 8 B l 2 5 0 B h q g 1 a w - 5 n B w t h 3 J 2 n n j B z _ w 9 H 2 0 g 7 B q m 4 l F 2 h 3 S h 6 p n B 4 0 g S 9 w 4 W x 6 2 V 4 x 5 z B m - p q C m w 2 h B 9 3 y 4 C 0 l k x I w 9 i G u r 5 h C 0 x o 3 D 0 0 j X q t k y D 0 g 5 0 E m 5 z r D s k v 4 G h j 7 u G _ 1 _ 6 E u h 1 2 C 2 j o J w w z 0 H 9 t 6 z F p r g 7 G _ q m e y y 3 g C y j p h E y h x k C w w h y B g 2 y m L p x v k h B 0 t 9 h B 5 u r y D 3 x p u B q y 7 g D i y r w E 4 9 s q B v i t 4 v B 4 4 i 0 D n l g V l h 7 Y u 3 n n C 1 v w 9 B y q k X 3 n u X 4 5 i X u h j g B m x 1 b 6 q w t B j j i X 4 p m m B - z y g B 9 5 v _ H p u 7 s B 6 6 1 F n - u l F 1 _ - 1 B x 1 u e o _ - c s 6 x e y j r p B o 8 h I 7 v 3 p B 7 v g I h z g F t u x 0 E h 5 u T q n r J 6 x v v B g s s u E 2 q y E l g s k B r l w J h 2 7 _ F i m 4 8 B 6 r v 1 C 5 r z a w q o w E h 9 r j C p - - J _ t p i B l n g 5 B n i 9 s C w 5 y P 2 8 v l C 6 v i t B _ p r J m o m M - 8 2 F j j v I w l u g C v 1 o v E p _ x 0 B y x q Y p - l P y 7 x S 3 9 2 q B u x 4 3 B g 9 h l B p 3 x i E x 1 y p C 6 z n G x 0 z j E i s 7 _ K 2 k v R 9 k k _ C 9 i w 9 F x t g s C k 5 p 0 B v 5 t m E v u 3 T 7 s 3 6 S p i m T z o 2 T g h g k C p y 7 E g m n y B 2 s i Z s _ o k B n k _ r G 8 v 3 8 B 8 0 y o B 6 v v 4 U 2 n p 7 E 5 - 3 5 B r 2 r x G g 8 r O t - o V q k s g G 1 t 3 V t u x 0 V h w 1 l I q l x 8 E s - s 4 B 2 g i G 5 4 p k D u s q N l t j n B l m 4 6 I w j 6 m a 5 o n o E v v p f m j j 9 D m 2 s l I k g _ 5 B v y h r B p v 1 g C q 8 _ _ L v 2 7 _ E i t 1 0 B t 6 s j I u 9 v n F 4 i w j D t 1 l 1 B x z 6 S v v l L 4 n - 2 B 2 t g w C q n 5 _ B k 1 1 2 D - u m q i B t 0 m 9 B 4 k k l E l u m U - r 8 w K 3 g 2 _ B 3 x k p G q 3 v u L i g s r D 1 m h v F i p _ l D 0 y 2 0 H 5 l l S u _ o e s u q o C r h z 5 F n j n r D k u 9 u B 2 4 v l E _ t 8 6 E 1 z h 5 C g 1 j J p w o s B z r 1 7 D i o q H l l 0 j B 1 8 v s B x 4 k 6 B z - 8 v B - h w r B q k j x B p y j U m t o f k o s f 2 l - u C 1 0 g 9 B k - p K - i q j B g 2 8 u C v 9 8 c l r 0 F - 3 x h B v w u 7 E 8 u - k B g _ s K 3 k B w 3 g B 1 s s E u x u k C 4 _ 2 2 I s l 7 a _ x 7 s W 4 q 8 N 5 t g 8 C 9 4 w d 9 7 h w B o 9 4 d k v o V j w w t I u 7 k m P h 8 3 - M l j i h B m 1 l s C w h - q q D r r m m a p 8 s v h C s h 7 4 H 4 n h o E z o u 1 B & l t ; / r i n g & g t ; & l t ; / r p o l y g o n s & g t ; & l t ; / r l i s t & g t ; & l t ; b b o x & g t ; M U L T I P O I N T   ( ( 1 0 7 . 4 8 4 3 1   2 1 . 4 7 8 9 6 ) ,   ( 1 0 8 . 6 0 7 8 7   2 2 . 3 7 4 1 8 ) ) & l t ; / b b o x & g t ; & l t ; / r e n t r y v a l u e & g t ; & l t ; / r e n t r y & g t ; & l t ; r e n t r y & g t ; & l t ; r e n t r y k e y & g t ; & l t ; l a t & g t ; 2 9 . 5 6 2 6 8 6 9 2 0 1 6 6 & l t ; / l a t & g t ; & l t ; l o n & g t ; 1 0 6 . 5 5 1 2 3 1 3 8 4 2 7 7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3 1 7 0 6 1 0 6 4 4 7 1 3 4 7 3 & l t ; / i d & g t ; & l t ; r i n g & g t ; 8 - g n r 6 3 k 2 K 9 t g o O _ 0 v x a 0 v v 2 U l z y k E h h s 7 F 7 t 3 4 E g k p n B k u q m c n m n l G s o g 3 D l o 9 u G m 7 x 3 u B 4 1 _ j H g w 9 3 p B z o x 5 C l 3 9 j 7 B 6 j z 0 F 7 o x p R i 1 q t J 5 9 u i a s q 5 5 I 0 u 0 - G 9 x 4 q E w v x x L _ _ n m D g g o q K y k g t D h l 9 9 H 1 p 5 l S z 8 4 m K 2 6 p 6 s C h h y t G v w t 9 D j p w h K i t 7 8 J y u 3 9 p B w 9 i k I z h 7 o T z w 7 w P - u 4 5 G i j x r 0 B j 3 y p f z 7 j 9 h B i t 5 u D w - 5 7 V h h r k m B 0 o j s x E n _ 7 k b 9 r k 7 M - 7 r - z C t 3 j 2 T - 5 z x o B 5 n y k D v o u 8 I 9 0 o 4 O _ y k y g C q v i n G 1 g _ _ V x g o p U o 3 1 7 J 5 p l 7 7 B - 3 _ 0 H 7 n 3 j H 9 t x n T r h j 7 S l h h n H z g 6 6 a 6 l - - q D j 7 0 0 J s 8 u 7 Y m 7 j z E u o w 9 c 1 _ h p h E q w p 7 b s 5 5 v q B _ 5 h 2 Q h y 8 y q D q x 6 u j B 5 j q m I 0 h 4 z 6 C 2 t t q m E 5 6 z 7 E 4 - p n - B w 7 5 i U o r 7 y c 2 n 5 1 I 7 o p 8 6 B 8 3 9 8 k B q o - 3 R 7 m z k L y u 3 1 H _ - 9 5 E l 6 8 z m C g i i _ E 0 h 1 m H 9 5 w o P w 1 6 y H l x 3 g R q y 9 4 T q 5 4 h E i - n n l C 2 s r z K _ g q _ G 3 q k _ B v j 1 a 2 4 w h N o x 9 h P 4 r s 9 d 8 g o k O - 9 s i K l l g x W 2 0 8 - G i r p 0 N 7 8 i 9 C h _ y s K n w j 2 D l o q m C k g l v W t 9 m t r B 0 4 j 9 j B p g v h E s p v y F - q l 1 J 6 l h p b r y u q 2 B 1 6 9 j D 0 i y l D k r n q V n 9 w 5 N v w y 7 F 6 7 r 2 L 3 z 8 _ G 7 o 9 8 r B u 5 1 5 C p u z l S i m j g I 7 m o 2 I t j t 8 F 5 - 7 1 B 4 1 l 8 R 1 p 6 m C w h o 1 C t 9 s 3 k B k q w 1 C 8 2 v k C k z 0 q E y 1 r t y C o z r 3 g C p 4 6 g K n _ u 1 C 7 3 4 h F 0 - y i k B g 3 w n L n x h i H g 9 z 5 T l - 7 t K g 8 z 1 H o - u 8 K 1 6 o 7 C 1 w r y r B z 2 7 p M h n - r O 1 r v o I o z p m J y 9 i 7 J w i 2 y B 0 k 9 1 H o g t - Q o k r h M 2 2 x i V p l 7 j D n 8 p u L l q r z z B 0 u 4 o F 6 5 5 n P o p x 7 Y v k 6 0 L p p 6 x N w 6 6 g K 9 8 j q F m 6 5 u s B v m - k z E 9 8 o g G 6 n y s v B 2 6 m 0 D p 6 l _ Q 8 s h r F 3 u n 1 2 B k r x n B r x p x s I p 6 r 4 G z p l k j B x w 2 h 4 D o _ p q D y 7 v h U 3 1 m g s D 4 _ j 1 D n l l o 6 E 2 9 4 y U _ r 1 4 0 B r 7 u q F 4 s 8 q W - t _ h E 7 8 9 p D n m w n d 7 l x j L 5 w h n X t 1 t - N m m _ t G 0 y - k L z g n - F 9 _ s w C z p i 6 P 4 5 0 o I k r u m Z p 8 9 - R i m 5 6 H 1 k q y C m 7 1 8 O 4 w m 7 O 5 _ v u D j 7 w q C z k 5 3 k C i s q x J g 2 z i b 0 h m h N w 7 r y W 0 x x k 6 B 5 m - g I j k s g D m 6 x k N q 7 u h C - 3 w 6 S g m h w t C t 7 u 1 e j x v i 7 B u o t l 2 G 3 k 6 4 4 D n 8 v k o B h g 3 0 f 7 4 5 t H 5 0 1 6 o C 2 v v l H 7 8 _ j j B 8 n 8 s F j 4 v 0 D t 6 3 7 D n x - g G 8 i x n u B r 2 o n E s n _ l K z 6 i i C 4 p m _ E h g 7 x I n h r s E h g z r M 8 n 9 o h B 5 r 1 5 K i z n j g B 7 3 - m I 0 p 5 m v F 6 r j 4 J x v - P 2 3 y 3 e q h 7 r C k x t m U u u o 3 f w q 8 2 T - m x e x _ q g C m 6 - i L 5 q x y B - o _ - F 9 r m _ 1 B h s 7 1 q B o 9 m s K 5 o q u G 9 p i 3 H m y z t o L _ _ _ s n C - - v 1 a i 2 - q X 9 k o o T n l 1 6 o C t j 0 j L i _ u v E w o u l H q r _ g S r w r m D r 9 x l W 3 t w j L s u 1 t O n l p k S t t 9 r S s _ 5 z M 2 l n s g B g q q t 9 B g 6 w 0 Z x z 0 9 3 D z w 1 k N 8 5 - 3 y D 2 _ 6 j v B 4 0 k u Z i l q u j B o p n 5 1 D u i u - F l 6 x 0 I h w i 5 O p s j q N h x 7 - P 0 j 7 v T n t g 3 W p - q n o S 3 6 - u I s z 7 w E 6 j x y h D 9 h 3 v D g 1 t y V u 5 i 1 v B 1 y g r K k _ z 7 e 4 t 2 u I m g x g J _ t y 4 8 B - k _ q R k u i w F i k j y F l o x 6 M k p h r U m q 8 s S h r i 7 Z 7 g 6 0 I _ z n 6 P l z p p z B m g u 0 v F r 4 m 6 K k w 4 n Z 9 9 p r G y t m 3 5 B y r h 9 B z _ p l D 4 7 9 y k B g h 7 u C m m 0 _ j B v m 9 s i B n r v n z B v z t i s D y 1 h _ N q 0 j q J _ r x 6 x B _ s 9 9 f 0 t j 5 O 3 7 2 3 h C q k t j G h v 8 v C p k 8 6 D w n - 0 H j w w o 7 B u h g i I r _ 5 z K 6 _ t 6 N v - u 1 J k - 5 Z 8 i w B o m 9 9 E 3 8 p g l B 5 0 w 5 Y 0 4 v r k B l 9 k 8 E y q l 8 x B 0 3 z 1 H z z z r m B v u - q a j 1 4 y o B s w i z X k s v r B l 3 7 8 k C 4 i n 4 x E k r 5 1 G 1 8 g v O _ j n j l F 8 x 4 x N m t v s O n v 8 i G i 2 y l B 0 8 - 3 I l g h x J 3 r g 3 J t w q x O k s w 0 g G s 2 j 0 Q m v i i J 2 m g y p G k j 0 v R t j m n l J p 8 t m 7 C j v y 2 W r 6 u x N k v l v b 0 v h n U 2 i k x J v p x v X g q y r E 4 9 y v i F 9 8 l 1 i B 8 0 g - J 0 9 - 9 H z 9 8 r 1 C 5 7 s u y B r h r x o E u x t i H u q k o w B 5 r p u o B u r o 9 B 2 w q h 1 B l i t 2 F 8 8 3 t V y r g 8 D 1 6 h 3 P m 7 _ 5 5 B - w r 8 Z 3 v p v I r m h q H p z m y Z l s 0 6 q D r l i v S 7 8 5 i C 1 8 v q U u w 5 u j B h y v 0 M z r r h N 0 p 0 k c 9 9 z y B i o u x R j u o n D y z 6 8 w B 6 t 2 r t B x k y 4 K - 0 3 y X y u v n 8 C 6 l h 6 P v 3 2 s D r 2 h u H _ 7 n 2 N w 9 w z f w g 3 1 G p j l Q 2 6 s h C k - x l y B i s - 7 N t x i 2 H j x r o E k j i 0 D h j 4 2 c x 7 - v M r 7 x 1 F m x k 8 1 B l h 7 6 X 3 7 9 _ D t 4 v t J r v g x C g w r z U v l w 2 p B l h r _ K n q _ z 5 B 8 w 3 p H p i g w F - x _ 0 E 2 x 1 m E l u 2 v l C r o y 0 O u k h 5 6 B 3 r q s F 4 1 j 6 P 0 u s 0 M m 2 t 8 D p r 1 - r D t x 4 7 J t - k 5 E 2 m i x H o u o p H 3 q y r L g s - 9 d p w 5 _ G x _ t n K h 3 k 8 T 7 8 3 g o B w s w 0 B 7 4 s 9 Q 9 t x s M 9 4 p p X z i 5 q N z x 0 - N - h 4 2 X v r v i D z i w 4 N i 6 p t F l r 6 k R 5 g 5 l E q v q n O i 6 1 6 x B j 2 5 Z y 0 8 y Z k g p 3 I 0 h 9 j G p 3 n u i I v i j p V v _ 7 3 7 E 5 - v 8 H g y 2 v H m _ u 4 k C t p _ j H 3 i 1 l E 3 - 0 w M 4 9 6 6 F k q 2 - O 4 k 8 t B i 6 p h U j g g g D 9 z _ 0 W 9 o 2 y M 3 y k 1 M k - 0 u U x 6 z 6 S y o h z I 7 i 5 2 L l 3 i n F r x 5 3 w C 0 3 m t X - m 4 v Q 5 p s x j B o 3 4 m 7 B g - m v Q 5 9 g 0 8 B 6 _ t r B 0 o y 1 7 B 6 3 - 7 C 7 r _ x 7 F 2 3 s q 2 C - 6 z g G w u 6 j e 7 8 j s r B 6 7 0 x M v l m t e 5 9 u 8 M p 7 6 p D 5 v _ 8 Q 1 q w s O w l i o O 8 h n k E k 4 p 6 8 E 7 n 4 2 J g 1 m s O s v p - D 9 j p r M 7 6 6 j F t 3 u s D m - u g G 8 5 k v M r 2 4 y C x u u x V u p n n t B r r - 4 D l i g x D h k j 2 H 1 6 z 8 H - q j z S 9 x i 8 C l 5 4 u F m g 5 n L v h - q L 2 p 3 l D s j 0 8 S v 9 u v T n m g n d 3 0 - - L m _ p p k F n i 4 _ q D 6 2 5 u x H t s m r R g u v y V x k x 7 F 2 y - j s C 9 t _ o n D g k h 8 x B 6 7 k s i B j 5 j m 1 D o 6 8 3 g N k 2 v g u C 2 - - 7 3 b z j 6 1 N p 5 o z b o l 2 p s B 7 m r m D t z w u D q 1 q l C _ u n y I 5 o j 8 H o h k z g F 6 n p s X 5 n t y q B t - 3 1 M l n g x G x m s 9 s B l o 2 2 H t r t _ m B s t 1 x R 0 1 6 t N j x g 5 P v 4 g v E s s v r C q 1 5 r E o w z 7 m B 7 x _ t E g 0 w h G h x w 6 p B _ t 7 l p B z - _ x Z y y o 1 S 9 g y 2 F n 1 9 j 9 B i z k - H 7 6 8 s J y 5 7 u F q 4 - P 6 n - O 8 z k y L - v v g e 3 j y p S 9 l v s N 4 t 0 p K 3 j _ t B 0 7 5 W 5 8 j z I p s o g U 4 s 2 g E 9 y 3 9 e 4 2 v _ E n 6 9 8 D p y _ h N 4 v n q M n l 6 3 S 5 6 4 7 H 2 9 p z E x 7 1 6 F 6 5 5 l D 7 q l 0 D g m o t G q i n 9 B j n 2 t I 8 z 5 9 E u 0 h 0 B u g z y I 9 4 i p R 5 k g h g B 8 7 0 2 b g y r i M l 6 t d x y k n E g 9 o 5 j B u n 3 o C m 9 1 i C 0 l j _ C z j q v j B r _ 8 _ I _ p i 3 E m 6 q 7 D o u s m M 0 9 x N u 0 w y B i z 7 1 B s z l j D h 3 q q J q 9 n o K 2 5 p l C t w z u L i k y 5 B _ 0 5 g G 4 4 l p H x 3 x 2 K o 0 k 4 J i l i z W k l 3 o M z g s 5 F g 6 i 1 N g w 5 k T x l o d z j j w C t 6 _ h F _ 3 2 2 D h j p u B o i _ 9 C r v r p C p y l b - - 3 j G u 5 g q G g 6 s - C k 8 j t B n h h 2 D 9 4 6 n C r k p h D r 1 j 3 D 7 v s p B h - w 4 E 0 3 j 7 J - u j - K 7 5 u k C h o h g D 2 9 g m R - 7 v m Z q l _ 9 Q m 0 4 n E 9 1 u s F u j s u E 8 u k w B - h 7 p V z 4 s f i v i s f t g v i N w 3 7 6 C s 3 v 2 C 8 v 1 q B v - p q B h g l 7 G t p v a z o k U i _ s h B 6 n m j F q 2 r 7 F q w h v B h 8 9 w C 5 q y i D k 1 l k H - 2 m 8 D _ 7 l o F - 2 k y G o h o 6 1 B - 6 _ 4 b q - 4 o G v 0 1 9 U p w n g K r s x 5 H 7 v n v U 6 o m s H w t u 5 N t w q o F - u t _ I w 3 r 5 b - z s x U n 3 r x C 5 v z w D y 1 z j H i q w 1 R y 3 7 w a z _ 5 - D w 7 0 7 C m 0 7 8 L l q n j M w _ u 4 l B 8 w p y V v 2 2 v K j 2 r _ F 8 j n g N 3 5 g r D v g 1 u N y 6 2 m O 8 x o _ B w o m 0 M t _ y h G w 4 q t O m w h 7 a q _ t 6 D 1 t - 3 C x q 6 s C 3 0 v w D 5 p 5 j P 5 9 9 6 K t w s k H _ 7 _ o l B 5 2 r 7 n C 0 8 3 4 P _ g 8 t O n y w _ G v q t h m B m w p - F w 7 s 9 C p - r 5 H u n q 4 H 0 u w _ J - k z 9 B 0 q n h H 7 9 0 h I s s 9 q G q 3 r 7 W 9 m i q N w 3 2 1 F 9 s _ u M m 3 g 0 F 3 w s 0 M q 9 s 0 F 9 m y w M - o 6 r T 4 g s g G x _ 5 7 N w k 3 _ q B 0 k m t G i r 8 i X t 9 v - T j 2 h 6 l B x m r r I m 6 5 l C 3 5 0 g J x 9 5 i C 2 6 x h F x r s t N g h k q M h 1 s j i B n 4 3 i R g r w p C h t y j G _ 0 y w X 2 y h m D 4 0 7 2 D k y w r G i u i o 1 B q y x 3 O 9 9 t i W 3 i l g G p o 9 8 V n 4 - q N p 3 o 9 a k u k k F t m u 5 C q q h 7 M s x p 9 L - 3 h _ H m 8 2 z N 0 l 4 6 f 1 q 0 6 B 9 u p h D t x i 2 D l s v g B g m p s E l n 7 _ C 5 0 w 6 K x n y 2 G 8 h w g D k t 8 y c 4 h t q N o t u o m B u 5 k 2 F _ 3 o p O u t n 0 U 9 w 3 5 I j g 3 p D i 1 v r R _ v 3 9 o B t j h j S - j q 8 C j 7 9 6 C o j 8 w M z w y n O 8 u g u S 9 9 n 3 s B 7 n r 0 X u j r 9 P v 6 2 p F u h y q O n q I 7 k 0 o B r v k s B v y p x B y m E x 8 g k F 3 n p _ G i m k o E y k s 6 C l w y m F - v 3 i i B u t r - W 2 z i p p B g 9 y m Q t v t 0 i D x s 1 y N z 1 v 3 M _ o 4 s F n u u 0 p C 8 - m s I s 2 3 2 B 9 _ l j D x v 3 - N s 9 4 7 j C l j w y I x u w j E l n 9 u E i y 6 p J t h g 4 c t 9 m 2 F u p 8 y L w 3 t 1 R y 0 z 8 H 4 n 6 m G u k 7 r S 5 t s y g B w - n r E 9 9 j 7 C 7 p 1 g I o l - 5 T - 6 - 3 p B r n 2 w n B q _ s v F p 9 k i I l _ 6 z a x l j k i B k 8 k o E 1 z y r C p r x 9 B 2 6 v j Z y 1 u h e n 4 i 0 Y 4 9 - 0 d j 1 w r E y 9 0 4 H 8 1 g 1 O 9 9 g q E - x l o E 7 w n w P q l 7 x h B 9 u g g O _ 1 h t K p v 4 n E t z r _ J 3 z - 7 i B t 0 q u N x q y _ K n h t p F _ m 2 4 B n v q 5 V 7 z t i a 3 4 3 w L w - m g B l u v t C 0 p g 3 G 0 v 8 4 u B 7 z 2 o m B _ s 2 z q E 8 5 p n T r 2 g 9 F i t l n S n _ g 2 G o g n 7 F v i j v G o l y g E r l 8 v Z _ q q q I y q o 6 n B 7 q v - H z y 3 m n B r - w m V 6 q i 3 L u n 0 4 T n k j v G _ z q q J - w i 7 K 8 p 3 l P l p 9 3 U 0 j 5 y a g 4 3 s T z z _ - F n q x r T r s _ 2 k B p h z x G x u q y M k m n z u B r 0 9 g C u x s m p C m 0 v i M z 1 6 x C - v 6 y D h 0 1 u 4 D j u k s J i 6 y o R 8 l w 8 S h r 4 o C m 6 q 3 J q 9 v 0 E - p 2 y W i v k 7 v B j 0 k 2 T - 5 j k E n x o 6 L 6 p i i Y p 1 5 6 L y p h n G 7 o - r P - v y 8 l D h u y l G m s r 8 I 7 t _ k T w 4 q s f 0 o 8 q 1 C - h 8 - L n 8 5 z E j t 6 2 B h 6 3 4 B _ u g 8 E 8 8 o x O x u s - Z g i 1 w h C m p h 4 D k t - 7 F k j u _ F t p 2 0 F m 5 q v G - y q x G 5 z s 0 G s 6 6 o I g y 9 s E i g y 4 M g x m 1 W z q 1 v E g z _ 8 F s s o k H 5 s o 5 B h g q - _ B s t s k K 9 5 6 9 S 2 r - 7 J 7 x 7 t E _ s k 4 D 9 h r 5 K w 9 _ 4 T 8 8 m 3 J t w k v D j 2 y g Q o 7 5 k P 5 4 p i F 5 q 3 h M 4 w 6 7 P u 1 t m H 3 g k p G v _ x i F v r - q L _ m m k G s l w q 5 B w t 4 k U 8 t 0 1 2 B 4 8 7 w d 0 y v 4 O 7 u n y Q 7 q j u k B z 4 g k C k s 1 3 D i z k t F y j w _ I t 0 p w Q 5 9 x 6 S n t 3 z P s h - u M 0 m l n g B m h v 9 r B g o z 7 e s 0 9 _ J l 6 w o O 6 l s r D 3 w _ 7 B _ 6 h 3 v B 2 p m x P l g i x - B 0 l w 5 D o u 4 g E - g k r Z v 5 p r F k p v z B q n l w K _ 0 z q p B q x l 0 k B 4 h i x Q t 7 i o w B 8 x g 7 l B y _ m g L r k - 6 H s j 2 0 I n k u 7 J 5 - z i H 5 6 8 _ H m i j - H 2 u j t H - z w z R z l o i C 4 4 h 7 6 B v 3 j w c l _ 5 x G 7 s v 6 l B t r p r B r 4 j l H 9 4 n h D 7 0 m v I i 4 7 v g B w q r r U 4 - h y b m x x p E 2 k h m Y - 0 s 1 e l x 7 l Z 0 y 3 h W x _ 5 t 4 B _ r p j c j p y m O l g 6 r g C j u o m n C r s 0 m C i 6 v j K p r l n M v y 1 p W m 1 9 z D k - l 2 K h l j v 9 B 1 0 - n Q 2 x 4 w H 7 - 5 k k C q t y g M 1 _ 7 i E y 7 s p k B _ w u p k B 6 - 6 o v B w k n - R w 6 l j N 0 2 t t X - 8 w y m B o 6 u 6 D z 8 - r C 7 6 1 x H 2 n - 4 H 3 x l o F w - _ y 0 E k o z t x B t j x z C q x m u J y 7 1 q f y z v f t z r _ G 8 r h k E m v 1 s K z j r 6 H v m u 6 Y s 7 m o G 2 j o h k B 2 z t t G 7 u 2 2 E i g h 9 T y z h u l B s - 2 _ i C 5 i l 4 k C s j z 1 z D 7 3 p i e m q t n 1 B l o r 3 f l 1 7 l K 6 w i u s B g h 0 r S 0 7 6 0 Q n g v o F 8 g x 9 L g 8 l - C - s 5 w B w p y x E _ v s s z B y h _ _ L i 7 5 h N r j 0 n T p 6 9 s E o 8 - v K h 5 6 r z F r - u g h D o 1 2 0 L w q j i u E g v s h N 4 2 z _ V 3 v 1 i F w 7 l o G 4 8 0 7 Z 5 t q 3 P u m k v Z v o g m U k m - k t B s q l w d 0 4 o 2 I 6 1 t 4 5 B s 8 k w N 7 w 2 _ L 3 r 9 s 0 C t 3 0 y Q h z m z p B p n m y o B i _ h z Q o 8 m q o D 8 6 m y N 3 m 7 0 o B 2 y w x G l 1 k x l C 5 q t y q H g q 8 7 V 0 1 i r B w t q 9 r B 4 l w i O i 1 t v H - v t m V p 4 k 8 B y 0 x 2 M p j 2 m O 3 v o g D s y g x H t 1 q - T x _ 3 6 S v 7 6 - 5 B z 7 0 3 0 B 3 x p - R q t t x E - s u x W 6 1 y y E s 7 x t E 7 q j x K q 5 k h F 1 3 s u R 2 y x q X v - r u K 6 v u x J l x t - P s 3 n z O h 7 2 6 M 9 3 _ 1 0 C 3 o j n L j x o _ G 8 0 m u B w w y i X j 7 3 0 m B h 7 u v P _ 3 _ 9 - D r v p y d k 3 p r n B 9 t p 3 P s - t 8 J 3 o i 3 O k r - 7 P 7 9 5 p D w q r w v B 9 p v g j B g 4 p h G s 5 q _ Q g 0 3 g p B s - 5 w T v t 6 1 F x h 7 4 t D - 8 o n C r p _ _ W 4 0 1 n M s t 9 7 N 8 g s 1 G q 8 i k E 4 o - u E 4 m r u I 0 9 z h T 0 4 t i O h 3 r n G 4 u m w n B n 1 h 6 M m 2 2 f 1 _ z n n C o n 8 t S p p 5 4 F w - 5 l D i _ - s C m q 7 p z C h u 0 t K & l t ; / r i n g & g t ; & l t ; / r p o l y g o n s & g t ; & l t ; / r l i s t & g t ; & l t ; b b o x & g t ; M U L T I P O I N T   ( ( 1 0 5 . 2 8 9 2 9   2 8 . 1 5 9 7 5 ) ,   ( 1 1 0 . 2 0 0 9   3 2 . 2 0 1 7 ) ) & l t ; / b b o x & g t ; & l t ; / r e n t r y v a l u e & g t ; & l t ; / r e n t r y & g t ; & l t ; r e n t r y & g t ; & l t ; r e n t r y k e y & g t ; & l t ; l a t & g t ; 2 3 . 3 8 6 3 0 6 7 6 2 6 9 5 3 & l t ; / l a t & g t ; & l t ; l o n & g t ; 1 0 4 . 2 3 2 5 1 3 4 2 7 7 3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4 1 . 1 6 7 5 4 9 1 3 3 3 0 0 8 & l t ; / l a t & g t ; & l t ; l o n & g t ; 8 0 . 2 6 3 3 8 9 5 8 7 4 0 2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2 9 . 1 0 4 8 7 3 6 5 7 2 2 6 6 & l t ; / l a t & g t ; & l t ; l o n & g t ; 1 2 1 . 3 9 5 7 7 4 8 4 1 3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3 5 9 1 8 5 8 8 8 5 2 3 0 5 9 3 & l t ; / i d & g t ; & l t ; r i n g & g t ; t - y x 8 5 u 7 1 M 3 7 0 8 7 F k 7 o q m B u 0 q y w B q 2 w p o B 0 q y 9 e 5 1 z 1 N m 9 h k K g h 2 p E x o 7 i J o t 3 j T 1 _ 2 y s B _ j r z E 1 p 4 o E y l i 6 M t o u 0 K p 6 _ 8 w B h s x j J x _ 5 g G 6 z x z J 5 4 i 4 W v 4 n _ 0 K t u k i F 9 u j 2 L _ p 2 2 l B t z n 1 q B w 9 w y b t q 0 i G l u q q Y t 1 p m I 9 3 m 1 I w t 7 h C q 5 p p M y _ z 1 s D - s 0 - 5 D r o s w P 5 m 8 i - B t j i w O h 9 v 2 J z 6 w 7 B v x i r R l 1 4 g y B h 5 _ _ x H 9 _ y w C k _ v h C r 5 g p U k u s w E h g s q B 7 - m 1 C o g 2 _ 3 B k 0 0 h I y i z u S 7 7 m 7 W r s 3 o S i i u x S l t 4 s T q z v q C o p r _ B 9 8 x 8 E 6 m x 6 p j C l 7 w H z v 6 l o H s - 8 j E 6 0 z 2 a g s - 0 O v 7 h v D v - 5 - X 5 p 4 w r B _ v m 0 X 0 t r z X 9 - 4 t C t h 9 u I 3 k r g D 2 3 r - 3 B 2 5 6 w a n v 5 2 H k 4 t 1 U 1 i 7 y P 2 u p r T 9 u p _ B - y w - C k 6 - y K j g z w C g _ 5 I q 6 u P 5 7 3 D n q 5 g C o m w w B 1 5 _ Z y _ 1 D h 4 r D s 5 x D 7 0 r s C n 4 2 y C 6 l r U 7 0 r 2 D m - 6 1 D g 2 x - D s j h 8 D - r 9 9 C 9 h z k B t j 9 6 B n 6 m m C z s v j B y m 5 R p 4 x p B j q x s B g j k 4 C h 9 1 2 D i 0 7 G - o 5 r D j 7 o _ C y g g k D 2 7 0 q D - 7 1 F h g 2 h C w i l t O q y 2 - D m o t v B 2 p r g B 9 g 2 J j 4 4 t D k k j 5 G m q 5 h B i 6 r l C w 7 4 - B t o 6 s B h v 4 q B v r 5 1 B p k q y E k z 1 9 R 1 v h x D 8 p z W q n h k B u k 4 g B z 8 k v B z 8 4 G 7 0 u 3 D n h s h D 4 g 9 s C 9 8 u o C 0 r q h D 4 p p s F x v 7 g B l q w R z k z m C 0 0 8 O 1 3 7 b j s y 4 p B 3 j p 1 B z r h y D 5 u 0 x D 2 n 2 n C m w p m B 0 9 h X 6 i 1 n B _ l 0 t G i j w o M p - w Z 7 k _ a z 8 _ 5 B j - w f 6 r 1 k B - 8 m q C - j n 2 B l j h _ I o v 4 P j v n s C _ j h r n B 0 6 u P k p w _ E 7 x x u C 1 2 m 0 F j i x X l u x d x q k k D _ z 6 c x l 8 k H 8 7 v 0 W y u 6 J 5 1 g 2 D o r 3 n D k r 7 v C 4 q y t B n 7 p z B x 6 3 s D v o v y G 1 w s v H 5 6 j 7 G g 0 t o H t 5 r S 5 y y d o j k s D r 5 t z E j s 8 1 F k 4 w j E 3 x v K z 5 q T 4 y y 0 D k q 2 4 B j q 0 v T 3 k x i E j t 4 n C g m z q F w r - y L 8 1 u 0 D k z 4 i F r z 7 w B 7 q u 6 B - 6 j 2 S - w 5 6 E k p 6 i M v u l w J x j 4 1 B 6 r - I 6 l i w D y o q 0 C 3 g 9 b n g 2 o B x 6 n i G h - z 0 C r p n h B s 6 5 3 D 4 0 t 0 B p 1 3 T i k v L w 2 y - C v 3 i x B z g p Y l j k r F v p r p G v x u j D z 9 6 M 4 y 9 6 I 3 4 t T 0 g t z D l g 0 m G w 3 v 6 C t h p p G k 7 t J x 7 k g I 7 8 u n D 2 1 p 8 C m l v h C - t m m F 0 5 8 _ f o 8 _ 5 I w p 0 R 4 z - i L p h _ q K 2 r z - E y 2 s v B 5 8 o p m B l g n 9 D u m s 9 E j i 9 2 E p 6 8 h D k q _ i C w t _ p D - z l 7 E 5 h u x G 5 k 0 j G 6 8 h e v n o 9 H i 5 l M 7 x m R - s g k H p 0 w 7 C 1 g 7 h F v o 3 i G 3 9 r 2 D 1 2 4 7 J - 2 3 I r t s S h p z V x g 4 K _ 9 4 4 C l 6 k t C i 0 q 4 F 6 1 l 4 B 3 4 z j E 0 y p 1 G j 8 u u B 8 n 9 k B 3 7 0 w D 5 7 g i B w k g Y r _ 3 8 F j 7 g Q 6 _ 7 0 D q _ 5 6 N t z m 0 C - r w P 8 o l l F 4 r u m B s 1 w g V v q p p B l 5 s M p u 3 d 6 7 5 9 C u _ s r C 2 v h n B _ l 4 R z q s 3 D 3 o j 8 B i 8 6 J p n 9 g D h - q 1 D k w l b 7 m _ Y q n - L m n 0 H l u 8 W 0 l - W m u i Q n u - y B j l h v G i k s w D k z m 7 K q 3 v 6 B l k 6 G h 1 9 1 C p 9 w t F 5 o 4 9 B 7 v y 0 D p 0 p r C o 5 3 s G 8 y j X 5 z h t B x u 6 a 5 p i N - q l g H h s t N z 6 r 4 B - 3 k j I o j _ o K u 7 y Q q 4 8 v B 1 y r Z 1 g 9 5 O i p j l B _ w t q G 8 r k Z 8 s 3 g D 9 4 z k U s i 3 3 F z w 4 w Q i n 3 F q 0 k q B - t - u B 4 6 5 J p p 5 5 O 6 k h F _ n _ l F p p r i D h n i V 1 n 8 q C z 6 y 1 E 6 2 7 2 E 2 1 8 s R 5 p v x D n 3 p m C 5 7 g h B x z _ j C i l t u F q o q v D 9 7 m h B m x 2 x B x t u S h m 5 z D 0 9 n 2 E n u y z B i t i u L 5 _ u I m x x p B - j w l B l j t - B 3 x x 9 C t x 6 v N m t _ B 5 u t r C g w r o C r h 0 p K m q l n B p l s o G u i w 3 K s 6 w l F i y x i B 1 g h 2 C s 3 g 1 B m v 8 P 2 x y o C 9 _ 7 M y 9 u O r v - t B h 2 6 v B 5 5 _ h C 0 4 6 D v 0 w 2 K q m 1 I 5 0 3 9 C r i m - B _ o z o G _ 9 k y F _ y t 3 B - 0 2 P j 5 6 p N s m 4 H 5 h u l B p h 3 P 2 5 z 5 H g g i r D v 8 g y B o v k y T o 3 v l C p 0 h 0 B g v v K l 2 n y B k s 4 I h r m 5 B u t w J g 3 i r C 9 i z s C o j t m Z n - v u C y 0 u m G n k y G j h g P i g 6 l B n k g v D _ n 1 y B g h k - B u 1 9 l B - 8 5 U 0 h 5 m F - 6 1 z B j x m x F y l 6 R _ j 1 w B r 8 - w B g y t 5 C - o l h C u y 4 r W u n 7 7 B - 5 9 0 B - s x 0 E r o k g L v r s 1 F _ r _ h D k 5 0 d 5 u n h B 1 9 _ P l 8 l Y h j y 7 B _ n t s C 3 7 y p B w m 1 f n 2 g p B 4 k s K 9 q s n G z p 9 8 C 6 9 j j D m j s g D x n _ 5 D 4 k v q E 1 2 - u C 4 9 s 8 C 0 - 3 5 F t v n 8 C x - n 1 B o 6 x P o r 9 _ C 3 y o s C 3 p - o B 6 5 - 5 Q 8 9 2 5 E t x - 5 B k 1 u t L l m v S k 3 h 0 D l 5 y 0 B 8 k n h H t l v M m n 9 5 C 8 j 5 j Q q _ s i C y k t 8 F x l 5 2 K _ 3 1 I n 4 l 0 B k m o o Q 9 - v 1 G k k 9 i R 3 2 g W _ 1 6 4 I 6 v u m B 2 v l i G l s r 7 B 7 i g t G o 9 - 6 D 5 w 6 l K 5 q t 2 M 1 9 n t T s p z z B g v 6 q t C t x o i _ B k p s 6 Z m - y u I 3 4 t p o C 8 t q 0 r B 8 u o 8 0 C l r 4 y B 4 0 4 r B 4 z 2 x e 1 h 6 o x E 4 l 6 p L h w 4 q E k n 3 s K q 2 5 3 x B 1 7 7 p a & l t ; / r i n g & g t ; & l t ; / r p o l y g o n s & g t ; & l t ; / r l i s t & g t ; & l t ; b b o x & g t ; M U L T I P O I N T   ( ( 1 2 0 . 2 8 9 4 2   2 7 . 9 9 9 8 6 ) ,   ( 1 2 1 . 9 8 0 1 4   2 9 . 3 4 0 6 1 ) ) & l t ; / b b o x & g t ; & l t ; / r e n t r y v a l u e & g t ; & l t ; / r e n t r y & g t ; & l t ; r e n t r y & g t ; & l t ; r e n t r y k e y & g t ; & l t ; l a t & g t ; 3 5 . 0 6 7 2 4 1 6 6 8 7 0 1 2 & l t ; / l a t & g t ; & l t ; l o n & g t ; 1 1 2 . 6 0 1 9 2 1 0 8 1 5 4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3 9 & l t ; / r s o u r c e i d & g t ; & l t ; r s o u r c e n a m e & g t ; N a v I n f o & l t ; / r s o u r c e n a m e & g t ; & l t ; / r s o u r c e & g t ; & l t ; r s o u r c e & g t ; & l t ; r s o u r c e i d & g t ; 4 4 & l t ; / r s o u r c e i d & g t ; & l t ; r s o u r c e n a m e & g t ; M i c r o s o f t   A u t o m a t e d   S t i t c h i n g & l t ; / r s o u r c e n a m e & g t ; & l t ; / r s o u r c e & g t ; & l t ; / R e g i o n S o u r c e s & g t ; < / r p > < / V i s u a l i z a t i o n P S t a t e > 
</file>

<file path=customXml/item5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o:y  1 "   I d = " { F 0 1 C 6 4 9 9 - C C 1 2 - 4 F B 8 - 9 5 7 9 - 7 F 5 7 2 D 6 B 1 2 F 4 } "   T o u r I d = " 8 b b 2 d 3 b 7 - 1 5 b 6 - 4 4 f f - a 6 d f - c 6 d 4 2 8 1 0 d 0 e 6 "   X m l V e r = " 5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B C E A A A Q h A V l M W R s A A D d a S U R B V H h e 7 X 0 H c F 1 X e t 5 3 X w f w A D z 0 S o A A S J A U e 5 F E S d S q b X F s x x M n n k y c x C k e J 9 5 M X C c Z 2 x l n d j a J k z j O T N Y T T z x Z J 5 7 Y m W T i T G x P v O s t 0 k Z a i R R 7 E x s A E g D R e 3 m 9 t / z f e e 8 C F 4 / v g S D 4 Q F H r + 1 H Q L e + W c 8 / 9 v / O X 8 5 9 z t W + d v 5 a F C R M m y g J L f m n C h I k y Q D T U d V N D m T B R J m j f u m A S y o S J c k H 7 t k k o E y b K B t O H M m G i j B A N d c P U U C Z M l A n a t y + a h D J h o l w w T T 4 T J s o I 7 T u m h j J h o m w Q Q t 0 0 C W X C R J m g f e e S S S g T J s o F 0 4 c y Y a K M M A l l w k Q Z o X 3 3 0 i e m y W f C R J l g a i g T J s o I 7 b u X T Q 1 l w k S 5 Y G o o E y b K C O 1 d U 0 O Z M F E 2 C K F u m Y Q y Y a J M 0 N 6 9 Y h L K h I l y w f S h T J g o I 0 x C m T B R R m j v X b l t m n w m T J Q J p o Y y Y a K M 0 N 6 7 a m o o E y b K B V N D m T B R R o i G u m N q K B M m y g T t e y a h T J g o G 7 T v X T M J Z c J E u W D 6 U C Z M l B E m o U y Y K C P E 5 L t r m n w m T J Q J 2 v + 7 b h L K h I l y w T T 5 T J g o I 0 x C m T B R R o j J d 8 8 0 + U y Y K B N M D W X C R B m h v X / D 1 F A m T J Q L p o Y y Y a K M E A 0 1 Y G o o E y b K B F N D m T B R R m g f 3 D Q 1 l A k T 5 Y K p o U y Y K C N E Q w 2 a G s q E i T L B 1 F A m T J Q R 2 g e f m B r K h I l y Q f u + S S g T J s o G 0 + Q z Y a K M E A 0 1 Z G o o E y b K B F N D m T B R R m j f v 2 V q K B M m y g X t Q 5 N Q J k y U D U K o + y a h T J g o E 0 w f y o S J M k L 7 8 L a p o c o F T d P U 0 m a 1 w G W 3 q 6 X V Y k G l y 4 H a y g q 4 K 1 x q n w 5 L / n h A f w U p J O M x Z L M Z W C x W p N M p W B G R C 9 t h t d m R i C e R S k Z R 5 d k l x + r n P o p s N p u / I v 8 f R T i a w H I w j U g s o f Y m 0 2 l E 4 w l Z Z t Q 2 j z d R H p i E e k K Q I H X V l W i s d q O m q i J H G s 0 i B C g Q 8 L Q f K 0 t T q K y s g c v d L K J t F Q r I P z k W / H s M K O r l M B 9 I l l Q q B b s Q n F g K x H D 6 V 7 4 N d 6 U D t / 7 D j 8 r v b A j k f h m S M I t k K g 1 / O C o E D M E b j C C d y Z H O x N a g f X T 7 g U k o A 6 h l q p w O E T g X G q o d c F m S c N h s S C e D c L g q k M 3 Y k E j E R G M 4 4 H B W i t R X 5 M 8 s j Y R o H I c i U a m q 1 v d n E Q k H Y b N Z R D s J B Y W 8 8 U Q C 0 W g E V V X V q H K 7 k Z J t m 8 O V P 7 4 Q w o x s S o 6 J Y 2 l p C W 2 d 3 b l 9 8 j c 5 9 g B u u x X u g U v 4 a 9 8 M 4 7 / + 7 T 4 s u D y Y n J z E L 3 w j g V / 5 i a P 4 8 p f 2 q 6 v w f J v D q d Z 1 k J h p I Z 0 / H M G q E C 0 Y i S E s W q 6 Y d r t 0 6 y G O H O h G h d x v T Q n / B c F f W E L x P V u t V u x u a U C z p x I 2 B I Q c I k S a O 3 f A J s i m I g g E g 6 i t a 9 b 3 5 J e y l k 4 g E P D J b 0 0 Y W f C h r 9 k t Q m U T w c s o s h Z i Z X E e D o c D 1 Z 5 6 2 d r 4 K q Y n p 9 C x q 7 P o e R u R + 9 2 3 u o S g a J b O r m 4 5 p 5 h + 2 3 g d k j e d T M D t a Z B f N F X u j G a F p 7 o 2 f 0 Q O y 3 4 v 6 t x V o o U d a t u X B j x W u Z r h c t R k i 9 4 g x h Z W l E n 5 8 1 + / i d r Y B J a c f f i 9 L x / O H / W D D + 2 j O 3 8 x C N X R U I e m W t E 8 F d V i S i V V y 6 o J g b L p G D S r X b Y t B s G l p v C h o q J K H W c R 4 t E A S 8 T D Q s K c P 7 M m / P J 7 K B S E R f b R J 8 n a X P C 4 L L n r y + W y m T R G R h 9 i 7 5 4 + q e 2 t G 3 E z 0 9 O o q 6 8 X k 7 F Q A 2 4 k R S G o X R Y X F 9 H e S T + r G F i o L O L x q J Q 7 I q a g F V W V l c r k o 2 k Y T q S R t F X D G 8 9 g O Z K B 7 N 5 A a H 2 d S / 7 t q r W h x i 5 m s P P R c i X k e h H R Y i u B C O Z W h a x y 3 x 9 0 / M A R i q + 1 Q k y 2 n t Y m 1 L s r N g j D R u S 8 l H X N w W o Q s 0 Z a V 2 q u d R i r R w R R S O O L Z l F n i 2 N h Y Q n J Z B K 9 f b 2 U s P w h W T w c G U X 3 7 i 4 h m e 3 R + 0 t L T s G d n 1 t A Z 3 c p o Q d C / g C q x E 8 r X X 7 g + D 9 9 H 4 F I E j / 2 Y j u + 9 t N H 1 b 5 4 N I r x 8 U l U u F x o a m o U w t j k S T V p B K x I S V n 9 X h + a 2 1 r l y P X r J s W 8 5 N Z U I I 3 6 C g s q H R Z E k x l U C V G s y j f U c H 4 q B u H a h v L w t 2 w 6 J W u y z 2 r L + 5 E a H F Y N T p u G W p c V 9 S 4 N L k 0 a m n Q Y N t F w 8 W Q a U T l l f H 5 R y J b a U L s / C B B C D X + m n 4 m R s v 6 O Z t R W V c A p w k P Q 1 l e C k E 2 o l t d i E Y 2 i t I M I s w i V J r 9 Z R Q D W y b K R N D e u X c O J U y f z 2 z l Q 6 E L S a l c 6 N N h F Y H j 5 g M + P W C y G e t E k N o f c Q 8 j k 9 X q F l B R h o K F B z L i 8 A C q N J U v e n 2 X x + 3 x o E I F f Q 0 H r / e D B C L p 2 7 4 b L k X u m Q v i E G L z i j / / m O X z z 1 9 9 A N B 4 T g b U q j e Y Q M l n E / y o E y z A 7 O y / a K Q 6 3 1 F d V V R U q q 4 S 0 i g i l 8 O h v m W z u + X P I r V C T h R J Z D H t T a k n o 5 O N S / 3 M J S V u r r O g Q x Z v l P q S E Z A H R Y h p G 5 l b U 8 Z 9 l a G c / Y 4 S y S 0 u 7 q 9 G D 9 g b P 2 g s j 0 q k E f v o / X c Z H N x / i d / / R 6 / j h l 0 V r K K L o j 1 e 4 J L K K K P x z 2 T U x U c T s E b N u a m o W n o 5 e N F R Z V G u 7 A Q W C r 4 P C m h X t N j L y E G 2 i A U i 0 n N k n r b j 8 7 h Y f p F J M q 6 1 g e H g U T Y 0 N 6 r x Y L C 6 m J 4 U / Z / r Z R e v J R d U 6 E W O Z R d k m 5 B l s w q E a p w W x Z F b p X x Y 9 I M I t M g x v J I V a h I T Q K V W O K i m P Z i B d R j Q n t b N N t L N x v / F e G 6 H h x / 7 t e U W s / / a L r y h t N h t K Y z W a a 3 Q Y k W 8 S 4 l T L / i u z i b X r 6 M R i o 3 S 6 z a n K u R g D W g 1 x l p j 4 q J P z Q S w H w 6 p x + i z h u S c U N d C e j i Y 0 V F e p l 6 0 j F F h W r X C l u 0 6 2 + L L 4 G F k s + S P i K + l + h / 5 o u W W Q G k a I o 1 p X + c u 9 4 i w C f j 9 c T h f s Y i o q k p Y g j c I m v 0 1 N T i E c i W D / / n 3 5 P X l s d r 0 S o H D f G x j E 4 U M H c 2 U q B 9 R l 8 k / N B i B f L h + 1 q h B q d c W L R i G y U + r B J 9 q 3 r s 4 j l p x N G q s 0 X C 4 n r P n Q + + z M r N S a B V / 5 0 1 E 8 m F r F V 7 7 8 x f x V c z C W t 9 i 6 c c l 3 Y b d a 0 F d v R 6 O Y i N R 0 b A g S w q M l 4 e F S J A u 3 U 3 w 5 8 X s X x q f 5 u p 5 r a G f v P n + E a v H U o L u 5 X k w 4 q e B 0 A h a r X V 5 q U l 7 u x l B u r n b 1 4 h e u 5 7 A Q T K G l W i f i + n 5 i V h z / 9 v Z 2 v l m 5 T z o f f M h j i y R I i z 9 E T E 3 P i H B Y 0 N X V q b a f B N G o + C e J h G g i l x J y m w g x i e k Q A V 5 c X F L a p E H M y n L C H w h g Y m J K C P s C F p e W p L G y K X + Q E c d 6 M V V p F s a k X P T 3 S C a G 7 O O i L R 1 6 o 8 M 6 E + n f + / P v w u N 2 4 t / 8 z M u q g T M S S I d x X 7 F 1 L o 3 r 1 F 7 H W h y K W A 6 5 Z l r 8 3 O V o G k s x D X H Y h P C i x X w r i P q 8 6 p z n C c 8 F o a h 5 9 o k W q h c n v D S M Z D G u F 1 s S u X V 5 F 4 i I N z 3 r j a D O I a T J p B E M h x B L J F E h P h f 9 n E r x J Y h 7 d w e U Q D n Z G s u L 9 P s D e O G F / R u E Q E c w G F T m 3 b F j R 4 r + b o S u C T b D w s I i 7 O K H U U v s 2 U N z d S P G x y e k n J V o b G g o 6 h 9 t B S w n y 5 x I J q Q h a Y O n d m N 4 / H G Y n Z 1 D S 0 u L C n D o + M a V K f z n 7 z 7 A t 7 / y T n 4 P c H Y i j n g 6 v 5 F H Y R 0 Z t / X 1 Y s t W a Q z 3 1 e X C 9 W J g w J l 3 3 q 4 v U 2 t Z p P E R + d G S 8 M 9 O y b v + 9 M 1 D 7 d z d k c e / 7 R 1 A Q 4 0 b e 9 o a l U 9 U H C y W X r S N 6 / 5 Y B i n x G f x i F / T W 2 R A V n 6 E i Z 4 3 k k B f g 1 U g G 4 6 t R Z I I r a K y r Q c K / g s V I G k f 3 7 k I 4 4 F P E q a s T k 7 G I w N P k u v n J b e z f 1 y / + S 8 7 3 o R l E o b K J 5 q y p q U G 1 t N r 0 P U i 8 2 t o a F R 0 M i t 0 f F s J S 2 7 n l 9 z o P f T 2 o l l 7 X A H r W g o 5 b t + / i 6 J F D i n h G Q S s F H h c K h Z D k N a V h S E l Z q d 2 o Z Z j t E A 5 L G U I R e O p q x R c z B D 4 M 4 L O w P C w X y 2 S T 9 1 B r I F i p c s T j C S H / g m j i X I S S 5 1 O j K h j O Y Z V + M p 8 U k y 3 H r G L X 2 7 B P 1 o 1 H 6 L / p y 4 4 a G / b W O 3 B v O S l L O + S V q 2 i h W x z H y Z C Y 7 U n 2 K 4 p 2 k 6 q N r S 4 g H g y p 8 5 4 1 d p R Q + o V Z J W z x G 2 v d 6 G 2 t l / V S J C J 4 l v G P W F / G x d m n 4 D J c a 3 e 5 E B Z S 0 Q k P x r P i k G s I y n a H 2 y r C l T t j a k r s b k F W z B M S o 7 6 + r u j L L Q m 5 N Y X 0 a f F w b B y 1 Q k J q R A r y 6 q p X m V 1 d u z r x Y H g E u 7 u 7 h a T V + a P L A 6 / X J 6 b o N J q b m 1 X 9 s x E g c T Z 2 C + S w K n 5 U j v y l 6 4 Y i / 6 / + 5 D 7 + 4 K N J 9 D U 5 8 B / / e p s 8 x y r 6 + / s x L y Q 7 d P B A / s g 8 8 t e a 9 K c x J E Q w o v A + m 2 3 v 9 t h U 5 L B T S N V Q y b J r y g T k s r F C G l R p X K m 9 K s U X + 2 R J 9 s u z M m w P O T S y M I 1 0 I q 6 u 8 y y g n b u 3 M 4 T 6 + O 4 c v v 7 N u 7 j y O z + F h t p K F V y I h l d R U V X o C / D 2 + h / B q F t G 2 d H 6 P p + 8 N J q F b t E C x I r 4 F T Q 7 P N Q u A o a i 6 S j T H 7 K J G c d I V j T K j s u Q 6 o t Z a 0 E 3 w V b M s u 1 i Y n I K z V I O l z Q A p U C N y D S j o c H 7 O H H i W H 7 v 0 8 M o m H x G m q o r K 6 t K K 5 F E F M q + 3 t 2 q j r h v K + j 9 2 f + L f / i l f v z N U z X I O K u Q c l S j z i W N n P y j 4 F f Y 5 V 1 L I 9 c j R N D B Y N 3 V 2 Y S K O h Z D M S I b 9 3 X L t d j R b B O T 7 8 U O 3 Z f W k J K G k s e l M h r C q S x q H f L + 5 V 4 3 l 5 J S G k 2 Z x 1 Y h G j W X N R u D b 2 Y m f + 7 O o O y E Y r J o e 3 0 t d j X m N E E 6 G Y L V X u g b Z Z E R 5 y Y t L z g m T 8 / I T l T 8 n M / / + n c Q i a X w y z / S h 5 / / s c N S u i w m p W W v l p a 1 T j S L E T E h D M 0 d E o t h 4 I g 4 8 Z U V F c o E 2 4 q P s R M E M l 6 T 5 e E L v / 9 g G M f F z w q K I P m i G X Z B K T B U X y W C V + 3 Q s L i 0 g n j Y z 2 p B S 2 s z q q t r l K B Q C B f C a b g d D N / n Q u I 7 A Y b 4 S T S G q K n F q c k 2 A x + T s s 7 l w J L 4 Y / a w M i F p B u r a j + 8 + T r N c z P O k P A c 1 h j w u q v P P c H l G y C V q 5 e b w M o 7 s k U Y v 7 x v p K C S Y c V t f b 6 m y o r / B n u s i k P P t a + 9 d U 6 a m p 8 K K q 3 O 5 f j + e Q 7 n g H 8 m V 8 C 0 g I a Z 5 u S G E G i 2 L Z F U 6 7 T j e m 8 s 7 y 6 R z w w w c L p o w f H j 9 F l l E U m L v S + X m q m R 9 P 0 G S / c S / + C b + 8 N d + F A 8 n Z n C o t 1 W F b R V K E e A x x C g X c b Z 6 n f G J S e V b G U 3 L 2 w t x J O Z G U F N J X 8 U m j n 0 z f H 4 / p q d m c f L k s S 1 p U O K D 8 R i 6 x O y Z E h P q c K t N z J 1 H T b d S i E j r P e V P o a v W h r u L C a l r D S 9 3 b N R I N 2 7 e U u Q 3 C q 8 O f R + r Q X i i B L Z J z C 9 p P 9 W 7 p B k 7 M z O H W D w m z 1 8 t z + 9 R / W e F 4 H U Y J B o a m U C t m O h v / + u r s F X V o a v F j V / 7 y e N F 7 0 0 U 7 t e 3 a 4 W g x 9 u d y u y / I 1 q J x K S W p I F T Y b e o 5 6 a V G M 3 k y M T z d G L p m i s 4 / V B d q x z Q P n 4 K Q j W L T 9 T V X C 8 t T 1 p a U / F p H L l o W Q 6 8 b E 4 D s c b F I s j v M y 6 J / H p e Y B P x u H K q P W L P 8 y U N 3 R / B 4 U M H 1 i t 0 h w l U 6 n w m n a 6 I 6 U k h + f u / P 4 r p 1 S j + 3 p l W / O z n u 5 Q p F w q F s b C 4 i L 1 7 9 k h Z o V p f m i g M m h B j 4 x P o 2 c 3 s 7 8 e D o X L + t b a 2 q E a G 4 X h q g M Z G q W s 7 S S B C w v w 7 q d i 5 Y B o d 1 Z t n d d 8 T Q Q u J b / n y m q m U A z X H m D e l f M 9 W 8 T s J J v 0 G / A F 0 d n a o b Y J V c n u R U V E x D + V 5 l D W u Q 9 Y 3 h h N y Y D 0 O D A 6 i u 6 t L 9 X F l R P v R e q A P y U D G 7 T s D 8 n z N m A 8 D F 0 Y j + N K L X R h j 1 m 0 B C o m k w 7 h f 3 V / + o x a s F B L 5 R C u q / f l j u P S I A D K w M S i + H L e N 5 K J V 5 a m w I C b H J o O r i I r v u V 1 o H w 9 s j V A 8 i P 0 O T O 8 5 0 N k i r a 3 4 A 6 x p j f 0 w u a g V N x P Z d D 6 0 y T P 0 S 5 d a C u S k p P g O S 4 v L K m 3 G U + f J / 5 D D P f E p n C J E e / p 2 5 / c 8 i u 2 S a K v n 8 b h L l 6 / i l d M v q e 2 D P / d n y k Q d / f q P K 2 E J J H I v L i q t Y V h a x / o K D Q 2 i P f R 3 H g 5 H M D w y I q Q I 4 N j R Q 6 q x I C h Y y 8 s r a s m I I M m 6 v L K i + q T Y 7 7 R Z k I L 3 H R g Y V F V Z 6 6 n F w o o f T R 4 3 J i e n 8 d q Z V 3 F r c E R M R X a M W 4 u G 4 Y 1 g n 9 O M P w F L d B V V l a J d G + o w I u X d 3 b 0 b d + U e N W 0 9 i K + I x X D w g C I F B V E X 1 m K 4 f e c u u n b t w p 0 7 9 3 D m z C t K a I 3 Q 8 y U Z N K F 2 Z h Y J G U H i z 4 Z y Z C i G Y v c s 3 G f c 1 t c L l 1 W i 1 e y y H h R r k L 7 Z n N y T Q Z s X G u 0 Y 8 o r n J S 0 G + 7 o C 0 x P S E D x K 8 s 2 w J U L 9 9 h / f w p n D v e L X H J H K 4 R 4 N f u + S G q J A O 9 m 5 p n 3 0 P 4 I 9 8 R k s z i + I D + T G 1 M Q U k q k k D h 0 5 h H h U n E O v P z / O p w p N z U 3 5 c / L I C / q N T 2 6 J A M o 9 D Z W 0 0 + Q x Y n p m V o W j q Q 2 Y b G r E N 2 4 v 4 1 R P n b L j a f Y Y w X s V v m g d 1 6 5 d F 5 9 F C N P Y I E L X o Z 6 / n N C f U 7 8 / Q / 8 v H N i v s h 9 I 1 K G h + 3 C I t P C + D N p w m E d v T 7 d o P v v a O b y E s f i M S E 5 M 0 p S t V t e h y T o 7 N 4 f O j g 5 F j M J n v S O E 6 u v r V f W m o / C Y p M j p a i y t Q u t O E W D K U e 7 G / F U / V u q R + 0 p E h Y v V c e E + f d u 4 f 5 e Q q K v a B o c t p 6 W y Y v 7 m Z G z 9 G I b l 5 0 V l r S Q A R 2 g B 3 o C o 0 i 1 A C P V Q T i 2 O K p c T R 7 p b D S 0 M H 5 p O n g M p I Q s j k 9 y X S a e k 1 W E o e F W Z b D R V V F + L o W V a X l i Q l j C J 9 o 4 2 9 d I L W y 1 V m Q W 4 c u U a X n r p l F r f D i G 2 c 4 4 R N N P Y i j K K e O L U K W n J 0 i p Y s K v G u s G J 1 l t t + k 8 t z c 2 q h W a n a U 1 t t c p G O P 3 y i 4 + 8 6 L t 3 B 3 D o 0 A v 5 r Z 0 D y 5 Z L Y x r C L j H j V M J u G c H r 8 + + T W 3 f U f d h h T O 3 6 6 L C T d R T W h Q 6 a o B + J n 8 j k Z m a 8 W + U 4 d o M Q p c 7 R U e x 3 4 7 7 C d Q 6 x a a i 0 Y D q Y x c l W u 5 i z V p U P y T S o l Z h Y G a L F j A 2 5 W O / y n O L 7 T T K 5 O D e V Q D E 8 Q i j e b G 9 b I x p r q h 4 p Z D j I b G A N D o c N W Y 1 D E 9 i Z Z s 2 T Q 7 + M 4 X J G g S 4 m 3 J s I / O 2 7 Q z h 8 s C A n b h M 8 L X k K w b E 7 n y w k V f g 3 E f a j y x W H S 4 1 A 1 V S f E k l y 7 d o N d H d 3 s U p U L i B z 3 w o x M j K K + Y V F 8 U n a V V 8 T M T T 0 Q J l 2 Z 1 5 7 R W 0 / K z A 3 0 C X a i d q j 3 G D D 0 S C m I k 3 X 7 U C X t Z i o r k P / 5 P t K t v 7 k n 5 1 B Q 5 U d d 8 V / K 0 S h b B p R 7 D f j P q 6 T r H b R C H E x 0 w m n a K t d t V Z 0 1 9 J 9 y R 2 b y G g I C c v r n T Z 4 R Q 7 q G K Y U U N a Y u D s 8 u / y I 3 G n n 8 4 T i R C L 7 O p p R w W E I R c G W Q j + Z S + O 6 Y V k o 2 M U E v W A f H 4 o O p V 6 4 y a l p 1 e H 5 O G y X R J F o V G V t s 6 V h P c / F n W i S 1 q r K k f M N 2 F n M E D V N J A Y a 6 u v q V E i Z J G A 4 n D 4 P O 0 E Z J i 7 2 8 g o x + n A c 0 9 P T q u X O Z T W I r 7 S 0 j F d e e W l L 5 2 8 H u q N u B D X I x + c v 4 t T J E y o 8 v h N I J l N 4 8 G A Y B w s 7 e Z 8 A x / / O b w N N B / A b f + s o 7 J 6 N 3 S X F U K o O i + 0 v 3 K d v G 5 c n 2 x x q L J d s q d + 4 p P Z k W D 4 p M m e T Y / h L g P v E j b k / s 7 g 2 A Y 4 2 s b S a 7 W o s V W g K b O E f U b A s F O z H b R t A 9 X 5 L N M F x U b v E b X F k j x w + q N Y L U Q 4 t N D 0 9 i 8 p a D + q r K 3 H 3 3 q D q 1 C w W 3 i V I I p o y i U R c h c G Z c V D n K Z 7 / 9 q R l Y 3 Z E / 9 4 9 + a 2 d B U 2 y g c E h 9 R p e O L B v r a / I i G I E 3 C 5 4 v 3 P n L u C N N 8 7 k 9 z w 5 Q q I R L k z F c b T Z g V t F N F Q p F C O R j l J k 0 q F v c 6 D k g Q Y 7 X N L I 1 + U z M / h 3 f z W l V v f V O X F r K Y k j T X b R X E B 9 X g d N L n t h / d p v / e Z X c 5 s 6 K B j 8 o 0 b S / / R 9 h L 4 U G I W o U K A 2 E T C j 8 P H q U 8 E 0 O q u t e O 9 7 7 0 v r m e u L Y P i W 5 k k 5 S M R r j I 1 P C X n T q K v 3 o J o R S s G D 4 W F l h j F M P z U 1 o 8 L f H 3 5 0 T k j W o 3 5 n x X I Y e q P 4 H Y z G M f t 7 u y a N E R Q 4 k p k B j 1 y E a + f A e 1 2 5 e l 1 p U 4 b t H / F d t 4 h i g s p 6 X Z J 6 m Z i c U I E O d r S v i B Z X d e V w q K A E 8 x R J 4 C d 9 T o 5 D Y 5 / Z t d k E a l y 5 z A u i W D l K Y b N j C 3 8 r 3 F 6 O p N X 4 r s W w + I V q t E I W j W L F 8 K g r s z G x q j I q L 3 Q u m M J i V N b F 7 + p v E D d J K i U v s V w U / h G F S 4 F R y A s F v n A 7 j 1 L E u H T 5 u v L J q q v d 6 J a X z p G q v a I 1 a J M z + 1 o X 7 u 2 C 9 5 2 e m V P 2 P T M p j O B v x o p k t g A z G 0 6 e O I 7 + X / o g v 1 e I 9 9 t v 5 9 e e D j Q Z R 0 f H 8 e K p 4 9 s W 7 O 2 A M y D d l 3 p l 8 i u H a 5 Q D b P B u 3 r y 1 R l T W 4 / z 8 g g p I F Y I m Y K + 8 x 6 1 2 Y B P M E m H 0 N C k W z A d j x X P x N i N M I U o d W 7 i / 1 H a b k I p u S R 8 z 3 2 X X R x M s U 8 5 F 0 P / 4 T o V Q K l 4 p P + o C X 7 i e h 5 E Q h e Q o Q R Y j i e Q + S M S j 0 p K t B z v O X 7 g I S 9 c J H K 5 L 4 9 r 1 T 8 Q c 2 a u y o 3 n e u Y 8 v i O C d V K 1 4 o e B v F b d u 3 0 F P T w 9 q 8 s N C + M J J X P p A 7 C h l J J K d t d R E 7 K 9 h B I y 5 f 8 T e f / x N Z O S 4 / / J z p / H 2 4 T a 1 7 2 l w 9 d o N 1 R / V 1 d W B 9 r Y 2 F X U 7 c f z o t p 5 r O 5 i c n B J t s i z 3 P F a 2 e 7 I B o k n 8 + p l X 8 3 s e F U g d N D k Z u G F j y f o f H L o v 9 d A q d d 6 Q P 2 I d n L v i 5 n x c L S N 5 z f Q 4 P M k z l T q 2 c L 9 x W 1 + n l v K K N m p x 2 z A v G k z f z 6 X 6 y 2 b 1 E n O h F 9 7 w E E a y F B K n c D s P I 5 F 8 q z O Y n h z D 2 N g I W t s 6 E Y 7 Z s G d P v w p B h i t b 0 V / P K b a y K l T Z L I U l u H 3 2 4 4 v o 6 G h H t T j P T C 5 9 6 c W N c z y U A g M J A 4 P 3 l S n n 8 d S o a 9 E E C Y Z C s q 9 L b W 9 V O 8 T F w d b n q S g X G B i 4 f u M T 0 c p 2 F e z Q h 0 E 8 C 1 y 8 d F m N A H 5 a s 3 V i Y l I N k 1 9 e X l W N 1 W Y d x 0 a h 1 M F 3 I P + p h o w W A Q N Q P n 8 A b n n X 1 d X V K o m W Q + m 3 i 2 L 3 L I Z S x x X u N 2 5 z v a 7 C g r 0 i t w x c 3 V 5 I Y Z k 5 m v l j h F B M / 9 U J k F / y a X U Y 1 4 n C 7 T x Y S Z z X g R N A E r F I A B c / / h b 6 9 x 2 E p 7 4 N i 3 M j I t R x d O 3 u h 7 u 6 H i n k n M 2 X 2 h 2 4 O B 3 H 6 Q 6 n F E q d i k / m E 6 g U O d 7 b 6 F D D r 6 9 e u 7 6 W p b A Z a M + z J T 5 p y N b m w D x G D Y 2 t 6 K c N + o q v v P K y y v k r h p z A 5 Y j P j A j 2 h 5 R 6 + U + K a C y G W 6 J V G P b f L t h Z z J y / 7 a D Y c + R E i r n q 4 i t F o z g / H k b W + f S + K r H V e i t 1 X O F + b r M z X y X + x n N c 0 I / h 0 v r V r / 7 z r / J h F I x k M a 4 T h m 1 m Q P i 9 s 3 g 4 f A e T 4 8 N 4 M H g T d 2 9 9 L C 8 + o + Z 6 m J 8 d x b 0 7 N 3 H 6 z B f Q 0 N S D 8 c V l X L 1 6 G Z H A I s b H R t H W 3 o b x S C W O t z p U p v l y N K s c v 7 A o y 8 H l l E q 6 Z O V y S i s K F Q f 1 d c g 5 p R 5 a h 8 8 f V M 6 x J z / M g 7 g t Z t + B / f s Q C o d U / 8 / 0 z A x m 5 I + z H p U j w P C k 8 P v 9 S o t O j E + p P i y m / Q x K u R Y X F l U G w m / 8 y R D + z R 8 P 4 D e / M Y a e J i f 2 t O Z M V K Y + b a U r 4 X H w r n r V P I E M + P D 5 t + P L M U 3 n / I V L T 9 2 f t S 6 I Y g 2 I e c f s i W F f V g 2 5 p 6 m X D S 5 D 4 + y 8 Z c D j Z E d H q e O M + 9 m n z x Q z y m 4 h R E O J r a W T R S 0 K j t p A p C w e D I k v k E z i 8 P 4 j u L P C 3 m X g Y L U P y U Q U y w u z a G z t h K e u X U w C I Y U c v x B K Q Y u v w o 4 Y h u 7 d x o G D R / E g 1 o w T b U 4 1 S w 8 x s J x U S Z 6 v d z l V N I c p / i y 0 D n a O T k x O 4 5 2 3 3 8 j v 2 Q j e h / j o 3 C X R T k e U 6 a C D v x k r g 3 Y / Q / O v v X o 6 v + f Z g y Z f p f i G D J a w c f r i F 9 5 R 0 T i G 0 r 9 + K Y 5 v 3 V x S x 3 3 t 7 x 7 C j x z P p f l w D s A a M Y f Y e c w Q / t O A / i k 1 / p M E C Y y g / 7 e v f 8 + 2 z y + E T 0 R w 0 p 9 S u Z C H m x 3 4 e G p n B w Q + D b m 4 j 8 n B 9 d L o L 4 X X f S i C 6 1 o 2 I + r B Q B o F w z Y F M i w t x f T U G K Y T V a h p 7 h V V p 4 m J Z o d X T q 1 1 A h W W F J b m Z 9 D e 1 a u O N 2 I i k E a D X c h 0 6 7 y a A 6 5 z z w k s x 2 3 o N Q w + 0 3 F z L o n j b R s 7 l t k K f H j t H p o q N N V Z y H E 0 p z s c C A R D q k + J c z F w U p H e n q 6 S J p S O O 3 f v K S G g x n p W 4 K j c W S E O s y u o g R g + 5 i y y x f q C d P z q H 1 z F n r Y a / I M v r Z e T O Y D s L z t 4 8 O m i d A E p D 4 d Z H D j w 5 H V A b c o g B D u F D z 1 l O Q r B Q Q n T 0 q j e N 4 z s 3 a r g P w 2 2 c o 9 S x 3 A / U 9 A 4 r o 2 K J S Z m o J Z N R 4 z s y S 8 y i I o P N P 5 w E P 6 0 A x X N + 3 G 0 r V K N L b k 5 l 8 C x + h R i o Q C q a m p V X D 7 g 4 0 h c N 6 o K 5 s S m t r G m I 7 h x 9 T 3 x r V w 4 c u J N J O B c G 2 R m h D + e Q U T U K M O T z J d j 0 u S J N o f S V M y R e / h w D C l 3 G 9 x p v 3 L m 9 / X 3 5 c / c G h h h o 3 A z s r R d s L H g k H p G C B k x e + f t N / O / 5 M D f G f Z n e d k P w 3 p k X 8 y x o 4 d V 5 v V R W W 5 1 V K w R H M p B 7 c W o o D H h t B R Y D m Y s M N U o N 1 O R X c y z P h V A W F 5 Z V T 7 U i 6 d O q H k w e C y 1 o w r 5 P k a 4 + O z M b / z c 6 6 / l 9 5 Q X 5 6 Y S a l K d K N l l w P N G L C 6 6 a 2 0 Y 9 3 G k B f D W b h c c N k 0 N G 8 k R K k 8 k m m 2 D I / f h F i W x Z G 2 H P 1 u t f B v a t g e b b A h 5 l 1 F d W w u b G p O T e 3 G l M L q a R F t l C n P j A w h F Q t i 7 / w R i W p X y i 4 q B I z v Z m U c z k K M v S S T j 9 T l o j F s c n K i b i l s F 0 4 V u i J n F i V N o 6 m z 3 B Y 2 K 7 0 H N S I e c k c O h + w 9 U 9 n V b a 6 s a f j 8 m W o h D L h h 6 p 5 C y R S + V h b F V 8 B 5 8 c H 4 v q q a m C q 1 y L y O Y v O v 1 + d R 4 I 4 v V o q Y 1 4 z H 0 u f r 6 e k R z 5 4 a 9 c K o y E p x V y u 6 C C x c v i Z b a L x q b 2 f I W a W y C q o O b m e m l M D M 7 K 3 U Z z c 3 T v g P w y z u + t A V z b 6 c J 9 i T k I j j n B c e 9 D S w l h V C p c D Y a 8 W F 6 Y h h z t k 7 s b m l C n W g Q t y N 3 Q i I e Q y Q U h K e h S c 1 S q g T + M f d j M m N / b R K j w 7 f F z G m B p 3 E 3 Z k S d 7 6 r Z m s 2 9 G V G 3 C w 5 W P H v u P H b v 7 l b O f e H M Q 4 V g G R j i 5 h A O C i O z x 1 u k b g q d e F 5 3 Z H R M z M j + / J 7 y g U P T m W n A o S O c z o w R S 4 b Z j V q O f W v M 7 N a H r T M R l 3 m D i U R S Z X 5 Q q z 0 O w + K j h k N h N c m l c W B h I b 7 9 n f f w 5 h t n t q Q l n w Q 5 u d L U k g M Z a 0 T 2 K C + P w / N C L L o v P H T C L z 7 V z c v f y s b q D i F i q c J r n c 6 1 q Y d 9 K 0 u o d N e o q B k x t J J C t c j g m K g 5 + j W v y L G F m o L 7 f Z y N J j y J D z 9 4 D 6 + e + R x a 2 / f j p p h v x 8 V 8 2 w w 7 Q S I j S A z O e X c o P / p 3 e O Q h g m I C 7 u r q R H P T x v F Y j G D t 3 7 d X h L R W z V l h T O P / N E E / j B q C u Y U 1 1 T X K F O z o a F M k 2 6 5 w s c O V 5 K N Z W g g 1 R 7 t c V o X v p X G 5 f O W a G p l M c q v J b 0 T j b + Y L b g U L I X E v x P d o r r L g q v j H J B W t k 2 I R t M 2 w 1 e d v c 1 v V M J w n w W b X f r 3 b K X 5 f z v R j k b V F f y D L 3 l 8 d K w u z a G h p z 2 + J m g + m l E C 1 y g M T f N D h 1 R T 2 N W z U N o N z P l Q m Z j E 7 M Y K W t k 4 0 N X f C X d O k s n Q n A 2 n s y Q 8 F L 8 R O E 4 m 4 e 2 9 A h Y n Z + s 7 M z s n z W N D T 0 6 3 u z R 5 7 D m + P R M L K P H O 7 q 5 W Q M p v 8 e Q S F n H M h s O y j D x + q d K J S c + 8 9 D j R J R 0 W 7 s m + K s z K x A 5 0 R R I b p 9 Q 5 n a u b J q S k 1 y H B x c V k l L j O 9 i G Y m y U 0 z l + S i X 8 s I 5 J N E / u h j s w G n R c P O U f r O T w I S j 0 P e 6 X d P S k O v B i m K r D 6 O W v z d e C e 7 X K j H Y 8 U D J r 9 u A h K L k + V 0 V t t U R H I + n J b 3 A L z T 4 1 L K h c X X M s n Q 2 r V X l + Z R 3 9 S q Z u Q Z 9 a a w p 3 7 j / A H 3 V 5 J C p J y p d H M + o S b I m A q k c L h y H p c u n s O e P f v Q 3 t m j i K T j 6 k w c J 9 u d 6 u F 1 P A s S 6 W D f E 6 c W W 1 5 e E v P n h M p Q + E E B C c C O 7 H J 0 W v O d P K 6 V Z y c z Z 2 c t R p q x s Q n V x 7 f V s j D u w F y 9 K 6 K V 9 D k g n g T M U j g l V o 8 Y E G s E Y u M 9 I r 4 7 5 w E k t q u 1 H w d e l y 4 R / f r P 9 z j x / n g c X + z N J V w r Q s V j E Z W R 4 K h 0 Y 1 h M u / 2 N j 1 Y Y 2 d s u 6 l I a B N x c S O L l d r u Y h Z M Y f j C A j s 7 d a G n v k 4 r e a N b x J V 2 Z T Q p B M 3 i p w 6 n O f d a g H 8 I x Q B w q w b k c 5 u b n s b T E w X 2 f X j 9 U O U A t M n R / + N H J J T 9 l X B B z + d U S f X z z 4 Y x q r J n B T b D z l k p F H + S 3 V Z A n z F Y 4 2 l K 8 c W S n 6 y U h q l H j 7 S S 5 m I h A n U e 3 R l t d G M t 6 6 p t U / L + / w I w r B K M Y v R 4 L f I u j G B 0 Z Q N + e P W h q 6 V 9 L N y o G k u r 6 X E I 5 n Z w F i L P L V M l t 9 j d + O p q C 6 U n M n m A i L I M N F R W V K l J H M 4 p m z c s v n d q x y i 8 X G L U k m Z i r 2 N v z d N n 4 5 c a M + K r 0 y 7 7 w + e I Z + s t C q p s L n M Y s v 2 M b o J n 4 2 i 7 H m r 9 f C B p A F 8 U y 4 m z C h d i J d 2 u 8 p p a I B 7 N k N K e S 0 s F o R U M F 1 V p O p b A z l X O o 9 d W k M D V + C x n R 1 y 0 d v a i u L d G n I 8 + R C 3 I / C q + o d 8 4 e 2 l 3 z d M 5 s K c R E 7 / O j X q W g m 5 u F F c v 9 l 6 9 c x + m X c 3 N Y P I / g x 9 z G x i e V 1 u U Q E z Y E z y O Y w c + h M s Y u g 0 C C 8 9 H n Z o 9 9 W j R I o 0 x t U I J P a 6 C W Y n d M D l l k I o s I B Y K o a c 1 9 n r X 8 1 J L L p h P B D Z I / G 9 Q H V F H I g P N T c Z z u t M O 7 N I 6 x 0 W H s 7 t 2 D u v p 2 2 B 3 F + 1 d 0 g S 0 G 2 s o P v W m c K M i G e F r c n w 3 h L / / W F b X e W O P A h X + 5 9 Z G i 7 C 8 i B g a G F M m e Z u j 2 T o J D 5 8 9 f + Q R t 3 T 3 o b y / v R C s 7 A U 7 3 H I v H Y a t t F h M v o + S q H K D f x e m + d B k t B Z q S t 8 U 1 0 c 1 L I p s M I T A 3 J C a a D T 1 9 B 3 D f 7 2 T L q o j F N p g + G M F I I A c P c k y W j l c 6 H c o 0 Z c S 6 t I Q X I Z Q R N N U 4 v p 6 Z 4 t M T A + j u P Y z 6 p v U v j H M I B j u D W S L H h k k u H w W / 3 8 o E i e b 8 h I r l x P 5 f / r 6 Y E L n H u P v v 3 4 S j i I Z i W T m b b T w W R j i w i K r a F j w Y m V H z S j C S x f k A n y a L Y q f B s D U 7 e d M N e 5 R p z u H Z z z P o i 4 f j S c y N j e C A N F L 3 Z b s c 4 G S b D E b w w 3 m b g d J w b j K + N t J X R z o 0 j e m B q + h 8 4 U V Y 3 e v J x i T o k R a H 8 r t o v H A S l 3 F f W o 3 c Z Q C E W R E M 0 r E D l 1 1 D l 2 e L D 8 s v S a g H U g H N b g t s s W V c u v g + u r v 7 0 N j c K g I Z R c D v k x Z o S Q 0 Y Z O b A G 2 / / J V T X P D p S U 8 e Y a K W e u p 0 x 8 Q h v K I H f + 8 4 A / v T C Q 1 z + 2 l / N 7 y W J U o p A q W Q M K 0 t z G B y 4 j V g 0 D K u j V p 6 l E 7 u 6 u t D Z 2 a U 0 E z U r / 3 I d t 8 + f s J J Q H 3 z / L E 6 c P A F b Z b W y H t g K j 6 y m 1 L x 2 N L G 5 j 8 L A z 5 s u S 8 v c W 2 d X s 8 o + K z D g w G g u Q + B M H W M 4 m g J K A c t 4 Z 2 C p K 9 1 p v B n o e v B z r Q m 5 V p 3 L g l P t u Z S 0 x 2 F F y H B 9 b q N G o Z Y K L Y 6 o N 1 z V s h e a b V 0 R 8 A M V H i F P j d y j X v 4 Y h r / z B P N Z E F p K f C i u c N Z O q s c X m u x q f r K E N C i t D i + G B 8 6 L 7 e 6 X i r G h q 6 s H d Y 0 N 8 I k d u j g 9 K o 5 9 C z q 6 9 6 N G W v t i W I p k 1 B T A x q 8 w P C t w e E k 0 z G H a V 1 U q 0 / 4 D U n m a F c u L 8 + K H z K m B b E e P n 1 Q h Y G Y 7 x O M x V F W t D 2 e I x 0 O q 0 7 K 2 b h c c a g j B p 0 s y D p A c H L y / 5 Y G W d P r P T s R w s N m h Z n R 6 V u D Q c A p i 3 m D Y E V Q L w V 7 q s K t A 1 2 Z g J / G F q Y Q a R r + G b E Z 8 q V n M D t 9 C 2 9 7 j s F a t 9 7 n q 6 B T / n u e u R J / 8 I b T b M 6 t Z C j x V K M c j c c l i z s 8 M 4 H / 9 z z 9 A e / d u v P X G D y m / y W Z 3 4 v q s 2 M X R c c w N X M K L L 3 8 O n v q O o l E + 9 l n V u 6 x o y n c I 7 x S o V Z L J i J p s k 3 O r x 2 M B R E J e 5 R t d u X Q e r 5 5 5 E x V V d a i o r E E i w T S q Z d W X s r q 6 j K k J f h W w C r 1 9 e 3 H 2 o / f V N 6 R 2 d X V j Z H g Q F S 4 n W t v a x V w 5 D k 9 D V / 5 u z x Y + n w + L S 8 s q L Y j T L e t z N 2 w V F I e Z Q A o T Y r q 8 1 r U + r z m 1 B h u Z r V 6 J c s E c S l 1 + K a A U Z v 1 8 C h / d A 3 4 n l x 2 s D D z t J C i j L 3 U 4 l G Z + H E Z F g 4 9 4 C 8 z N T A L h 5 Q l k U l G 4 m 3 q h P f J 1 m I 1 4 k j r X L o 4 t Z 4 + 1 b g x B B s X H Y B C i o b n P 8 F H o H C 4 8 m M T c v b P o 3 9 2 K 3 X 2 H x N R r V U K t 3 5 Q v k Z k U H C K 8 9 W J s h A p s y B / / M S m U S C Y i C P o 5 T i h n l q X y o 4 N J p I e j w 6 r X v 7 2 t C f f u 3 Y P b X a P S p v r 7 D 8 i y H k 7 1 F Z B 1 8 N x E L C h l z m V Y 0 w / k z L f J Z B w r i 2 N q v B J n g N 1 3 4 B C a 2 / b L + c 9 2 I C K H h f u 8 P p V w y 2 H i n A r g a c B 0 M Z q A + n e V G N W 9 M Z 9 Q 6 W M W Z F Q W + c q q V 2 V J N D U 1 Y T Y q x B C f 9 + 0 e p w o m 6 B N N H u M M q 0 K s G 2 J G U Q v x 6 x Z R 3 Z N / x m B e 6 A t N j 7 d 8 A k L u y 7 N P F 6 b X s R V i a S n x o U o d p g Q 7 D 6 5 N S 2 u 3 O j e E u x f e w x t v v Q W H o 0 K 0 l k s E 2 6 4 E 1 2 6 v w J 2 F p J o d 5 n F 9 W s X A D 1 M H / f M I h f x C 6 l U 1 o Y q n v l O 0 T l B N D H l / a E A R J 5 2 K i 5 D b c P T o U T W j T n d X O / y c + V 3 E o 7 e 3 F 6 4 q f k q l t m Q k s h i 8 0 m K t r s z g w w / e x 6 u v n E J T 6 x 4 0 t P Q p 0 j 1 r c E T x y o o X R 4 4 c y u 9 5 e t C p p u b g K G n O I k Q t 4 8 r G Y V k e R X W F X Z m 7 0 1 q j + G U a X A 6 H a K U c U Z h q w 7 E + z y M 4 c u G E P A 8 j f 6 V A I j H a x + 9 s l Q 1 C r F K c K R q U M B K J G F p O q U L X p S Y x P H h d z B C v y i G L R h M i / D 6 8 / s b n p S X v V 9 q E L R d b M I Y Z N w M 1 C w v G c 7 j u F 6 d 1 / O E D D A 0 P q X n z w u E o G h q b U O + p w O z c E k 6 9 9 D o W 5 h d U p K 6 x 0 S N C N 4 + J x S D e O v O a E I + f u m T r q 2 2 Y V a k Q K + I s 0 8 l 8 s 3 v d / C H S 6 Q Q C 3 j n c + u Q G A g E f T r 1 4 G j W e R r i r C z 5 i U I D f f W 8 c 7 9 5 a x M P F C A 5 2 V u O P f n F r / k 0 x c P B j K p V W G R A M Q P D b v h y M + C S 5 c Y 8 D + x c t 0 j T y C x e + S A I 2 7 z h c d W 1 o b q h V H 3 7 j 9 A P x U A D Z q A + W + m c 3 e c z T g K Q 6 J n 5 i q b l 0 + B 3 e a + K m b H X 2 p C d B M T n b Q K h C I u k 4 O x n H 7 h o N L a 4 4 Y r E Q Y h G x 7 e f n c P v W V b z + u b f E z + J H w 3 I E 4 i V U u L 3 d U Z T F D F 8 H h D x T k 2 P i o 3 T I e X Y V l h 8 c H B Q f Y R d s N V 2 I a C 4 0 O + O Y G h 9 V x D p w o B / 1 j T 2 i c U Q b W h 3 K R E u l Y l h M 1 S K Y s q J a T I 8 + M T G 3 C / p b k d C S m r v 9 6 p V L e P n 0 a 2 L + x Z S G q x X B o i Y u h j e + e g F z P n 5 V K J e o O f S 1 7 c / f p 3 8 P l 7 M S b c W 0 e B L Q Z D v U b F d W B j t W m U c X j G e E O A F k Q i u G + 8 m S L z C T g t Y o / p r 1 s 5 H 3 S D O U m R P 0 C 4 2 g r / h Q / K c p 5 v b J T 9 R W 5 T D 9 C m F 8 X 4 p Q p Y h E X J p O q J A 3 c 6 c I 3 + o U P h Y H v q O j F X 3 9 x 6 Q l 3 9 h 3 w y s N y A v c 2 2 h H P t F i D Z H w K v y r 8 7 h 2 9 b y K o D U 1 d a B a f J 2 U m H p t H R 2 o q m m C q 6 J G K i E J L R l A o 4 t f G H f K v t p N h Y w f 0 Q r F s 9 j T Y F c f R 6 Y 2 5 W x K T 4 J I 2 K u C G e 9 9 9 8 8 R D P r R 0 t K I 7 t 1 9 a j w X k 3 2 d r l o 4 G e 0 z l M P Y / 9 X q c e K D X 5 I G Q Z P t 2 s 0 / r K Z N f 4 x s 5 x k s L i 6 q k c T U Q o l k Q q U R b Z l M 4 X l o s 5 e A 5 m P I u t v k o v J + v M N Y 8 X r R 0 H M S y Y f v 4 4 L j H R x r s a u M A Y J + M k P b + t t m c j N H S v 8 g g N X G k D r H J v G r G j o 4 8 y w t k 2 c B v j t t a t m X b a s u b o T e m k + i s c q S 7 8 v I Y m b y N g b v 3 Z Y W 3 Y J X z r x T N P W I i Q f U U I f l R R o 7 H / 3 e a d y 6 e V 0 E N 4 j D h w + K k D b i T t C j p h N r S C 2 h y Z V B S 3 t u X I 8 K u 8 p 1 2 J + y F V C m m R 1 P O z k S T y N r s a g 5 / h h s 0 c F G Q 8 u K / k + G A e e j Q z P 4 e z y y C t f y L c x q D V L W G z h 8 9 J j 4 h U 4 0 K X M 2 p w G N j Q 9 L l 1 w e x s W B G e w 9 8 T n l y B 9 3 L 2 H Z 2 q r 6 M y o T i 7 B M n 0 e 2 o h 7 Z 9 t N I T V + C r e s 1 Z G A T s y 7 1 2 E G O 6 + A 9 5 W 6 i O S B k R N e b q t P y T P i b e M / x o + o I N s 7 7 p B E b X F r v N 2 F n Z b k y F D 5 L I L E Y Q G E D s h L J K H l c f 2 s 7 C 2 3 F 7 8 v W S g G K g Z 1 z L B g 7 S L 3 L k / j g e 3 + O o 8 e O i s O + W w U Q a H o 5 K 9 z i a 7 S K 7 5 I z i 6 h S m a 7 E z j e q Y i I p f k / I v y R C e h W H D o u Q O p x w i 2 a j k L I 3 u r U y i + W Z M d E A Y u o J q R R S U W i + U W Q b D y m f I i m + h Z r r P L I I T V i b 5 e + e j Y m h J F V v 6 g E + j u 7 B K + 2 W n L Y Q s 4 V z v a m 8 M j E 3 j R / v 4 n g e / T t G 2 t J t Z J t y c 8 1 l V x / A l 3 F i b n Y c 9 w c H R I N Y 4 a l 1 I p 6 k z y c N Q E O D + j R m u O V 1 L I b p k 6 T V j K J M / t V B 2 5 6 m 1 e n W D D R b L r V / f G E V k / E q N P j u 4 G B 9 H O g s M j e D m L L a y h C y N L e c N U h X t o k 2 z 5 G Z q V s k D u M F b H l Z u 4 p q s m L g u Q k B S U W 3 g 8 H r e 0 s p F V B 7 F t B S 8 U D R V 0 F T 7 z T z l 8 T O n p 8 b V 3 0 6 b W 1 N Y p q k E Q p 4 x Z c S M g k B T o o D 3 9 J + Q P k 3 B D u H + U H j R o s f l T Z 5 8 3 J 1 u 5 D N u z K L s 9 9 / D 1 / 8 4 R 9 H X U O O N A E x 0 / S k 3 F u X z q K + u R W d P e y A z e 1 D d F n s l F p F C o I d s G p o N 6 d n F l L F E w l U y b r + a X U K 4 s 1 4 N 4 6 1 C 0 n m b 4 g d d k L 5 R 3 x A z p u g t J O 9 C i E x s 5 w O u / q k j T Z 7 H p G G U 2 t f K M x l o L u g z V x A u v V l K f e E 2 h + T e m i q a 8 b 7 0 1 Z k w j O w 1 T 9 + 1 h 9 2 E N L A W o n w W 8 P r 1 Z x O x u F x u / B q p x O Q M q N h H + 6 M T e N I v Z R V z E U S h t / o n f C l V O e 4 i e 1 D 3 h b 2 1 W s Y 8 m o 7 4 j 8 V o i i h 6 M i N i y P 3 e q c F I d 8 s E v G I 0 l L s q 1 E O f N i P g X t D e O n V L 6 C 1 v V v 5 O U b c H J s F Q j M 4 d v C E m p + P m H p 4 H V O T k 3 j l j b + i C M N 5 + D j S U s f Q n e v o 3 X c I N 8 5 / H 6 c / 9 6 b U h A j 1 w g 2 k 4 1 G g 5 Q g s z o 1 9 S S z H 2 v w O Y h 9 a r v 8 O 0 i d / Q V 3 7 y k w c L 1 X N I G h t V q F 3 g l r O K n 5 Z y l a t z u N f J h G C J g R b I 3 A e H E j H P V o y B M v k h x h L N W L W 3 o e g V v x T N k + K M 1 1 O N f W U A s 2 4 y A L m 0 a q + T 0 U i 3 V 1 8 N q 2 p i f J D E Y r z i b H / i B k T b B 0 T Y q v w Y 7 7 F w J l z v v u N / 4 5 j J 0 6 h s s q D 2 v r 1 B M O J 0 e u i z W Z R U 1 s r / k o C + 4 9 8 X u 1 n W P z G 5 f e E f O 3 o 3 J 2 b J p k s 3 i j G Q s S L H + J E S x T Z 3 h 9 S J g x J o + Y s o B k U m E C 2 f u N c c r F Y X M 0 y i t g K k t Z a 2 L M R 0 W g 1 c l 4 a k z P T s C W D 2 F U t F / K P I d P 6 o p i L K 0 j U 9 s M 2 e w 6 2 n r e F Z L n W n x / j 5 n g o 3 o / r a 6 N 6 5 T r v j u V 8 E m b I s z u A + V 5 0 7 L c L a q 2 D T f n r p x N Y D s V g k 8 b i 9 k J C D a u m S f c s W t J y w B r z Q q u q h y 2 b V v N L 8 J t O z N 9 j 8 Y 2 D + 5 5 3 p P 2 j s N a I + 1 C G P k d F K A o v G + n z 4 u g a U 1 S K w e + d w 7 2 b 7 8 F m r 0 R b Z 6 + 0 9 F b V s f t g a B D 7 9 h 1 A Q 2 s / v v l / f h 8 v n 3 k V 7 b t y P s n g n b O o q 2 9 A a 8 f 6 h 9 Q K N d S 9 m 5 d x q L N i 3 Y + R Q h V q D v g e A v R H 3 O u Z A 9 r 4 9 5 D d / Q U 1 D V Y t v 5 q e E Q K I b 0 Z / p t E W R y g S w H T U j Z n 7 V / B i h x V n H 0 S x u L w C l 0 V M 1 0 Q W P / V a I y q b + + Q c B 7 K e 9 a m F 2 X B Y 7 v 4 h v l v 5 k / k 9 w J v d L n w 4 k Q u T E + M T Y f G n n J i e 5 p x / S f H H r N j V U Y m H Y y E h a x Y v v f j o l y U 4 S e e a z x p e w F S 6 U U U m K X 4 k k 3 H I w P M O 6 8 R V u B t a E a 3 t Q q 3 / I Z J 1 u x E c 4 U Q u I V Q d e g u u u d u w u O s R M m R 1 P 3 e Q 9 + w b P S s + f Q N s j Y 9 O V P O k 0 M I R f 5 b R k E J t U Q o M R J x 7 / 3 / A W V G H 9 v Z W 0 R J p 0 T x 9 s D n c C A e D i I S m s b Q w h / 4 X T s H n n Z f W 3 o G L 5 y / g 9 T f e R E v H u t / B F k z l g 4 l p m J J r 3 p 9 c x Q v H c h 8 E U O Z Z q d l 0 M u K M z 1 5 C t v 1 V R R x x S O T N M n D C G X r E T t a 1 m o g o O 0 p 5 j + / + 2 R 9 h J g j s 7 e 2 F D S k c 3 t + D 4 a l V 1 Y l 6 q i U I S 9 s p 5 V s R / G o e E 3 q F z m q 7 F G L x N J a X 4 6 r v Y + S h C F C l D Z U V V i G V D Y F g U q 6 d x b G j j 0 Y T O T i O A R u l o 6 X R 4 H d c + X k U k s r o Z 3 0 W w Q b B q J i 4 z Y 8 + h N Y D j 8 8 d 0 o F x j F x 5 F 3 t O v Q W r 5 + m n g t M W f L 4 s X z I r g h W g X j S j Y e m 4 a I N 8 h + Y m q p C z x t Z 4 1 g e 8 T T 2 8 i t G R M e z d t 0 9 8 p g k 1 b 9 y r Z 1 5 H f d N e F S 1 D a A 7 B y Z t w 1 T Y h 4 D k q d 7 O g s U q E 0 C v X q a s v q p l I M N / K o u o H u n / 3 B k 6 8 + i Y s v m G R a r 8 4 8 V 1 C q A q I 8 a d G s P J 9 h o N e u K v r 1 A y v D t n H 0 a M j A 1 e w 5 4 W X c i R j O Q S Z 1 V F Y P H K + x a 7 m 0 z 7 W 4 l B 5 i P q g N J r A P v F p v G X s x + C T M b H T A z / g y s 1 R z p m l T L / p 0 0 F q 5 S 5 W 5 6 f Q f O A L u Q b 6 K a E l Q v P Z l K U C j v h y z l x i J y F f u 2 4 H c s s Q U j Z i a W E W j c 2 l v 4 q x g R z B G W S r W o S b o i P y Q k 2 T S 3 0 o m r / L s X e u X x S N 5 o S r s g p d f f v U u Q s z k y q U b r z H 1 N g D N L Z 0 o E K O I 3 g 9 a 3 Q J 2 e g K L I 3 S y r B B y I e q 6 R N F Y 1 E 4 U n 5 c 9 9 b g l J i V v J R t 4 S o S j c e R F K f x 6 l J u k s V n B W b g H x f y a o k A 4 p Z 8 0 E S e / 7 a Q S v 9 E i o l n A L F 2 V k f O o b q h B f a G 9 b x J D m I s H J i 4 V S g f i i 1 k R / U m 7 D S Q i y B R p q e n s G t X 8 W E N e p R s L Q o n Z G K f S l J z r X V m s h N W z 7 4 w Q j f 3 Q n 4 f Z i Z G s O / I o 3 M 8 8 P 6 j g 7 f R s + + Q I o z a t z q M V H X 3 I 7 O a q m i g J s S e O o t M 5 + f U c I Z O R 0 B s k V y e 3 r u j 6 z 7 R s w R f W m p m C F / + 3 y v 5 P V K k y C T + 3 a / + j f y W i Z 1 G J r a K k Q t / i r 6 T 7 8 B a u 9 6 n y d m 9 2 L e 4 H V g 4 V q R 9 M z K l I t C 8 D 9 Q q e / d H h u 5 h f H g I r a 2 5 z 2 R S Y I 1 g P x H 7 f N b I R C O s u h 3 Z w A w c 8 x e h z V 1 W H b D F y E S i 6 L 6 T u 9 Z T l E w j 9 2 6 J Z p x B 3 / 7 D 6 l i 7 3 a b + n H a r 6 r x l K g / B a 7 F P i e W I h 3 x I t L 0 O y / I d N W j s 5 m r O l D X O N / C s w U 7 f F W 3 j B J X N T Q 0 s e H 7 L x E 7 D 4 q p H / 9 s / A 2 v N x l Q x z m K 7 r j 6 e D C U 7 d j d g 5 j y m U 2 3 o 7 N 7 a B 7 Y K g w r K 9 B P 1 K r f D c t y K R j W P 2 T r 4 A b I n / S r F 5 Q / f x c t v f i m / J V c O T C F b s 5 4 h T a I n k k m V X Y F E C G k r E 2 v X G w 6 m N 3 0 4 v r X v E H H G p 7 K Z Y l I X k Z U Z U f g W a R V b 8 Z X f e R 8 h 2 J V J + 1 M / d A C f P 9 q q + q J M f L o o D L B s D c D / B 3 c L j r o G J Z U R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F01C6499-CC12-4FB8-9579-7F572D6B12F4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3940F56-FC7D-4918-A631-B63F5EAFC132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A2C77A4A-0947-4BF2-A967-98661FB50B25}">
  <ds:schemaRefs>
    <ds:schemaRef ds:uri="http://www.w3.org/2001/XMLSchema"/>
    <ds:schemaRef ds:uri="http://microsoft.data.visualization.Client.Excel.CustomMapList/1.0"/>
  </ds:schemaRefs>
</ds:datastoreItem>
</file>

<file path=customXml/itemProps4.xml><?xml version="1.0" encoding="utf-8"?>
<ds:datastoreItem xmlns:ds="http://schemas.openxmlformats.org/officeDocument/2006/customXml" ds:itemID="{EB571B38-683E-42C9-8F7F-AD98A8331220}">
  <ds:schemaRefs>
    <ds:schemaRef ds:uri="http://www.w3.org/2001/XMLSchema"/>
    <ds:schemaRef ds:uri="http://microsoft.data.visualization.Client.Excel.PState/1.0"/>
  </ds:schemaRefs>
</ds:datastoreItem>
</file>

<file path=customXml/itemProps5.xml><?xml version="1.0" encoding="utf-8"?>
<ds:datastoreItem xmlns:ds="http://schemas.openxmlformats.org/officeDocument/2006/customXml" ds:itemID="{731DCB55-9E31-45A1-9F1C-EB9396CEDA56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2019-11-25T12:06:54Z</dcterms:modified>
</cp:coreProperties>
</file>