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1B6AACCF-3665-491B-BA0A-D231CD7478E8}" xr6:coauthVersionLast="34" xr6:coauthVersionMax="34" xr10:uidLastSave="{00000000-0000-0000-0000-000000000000}"/>
  <bookViews>
    <workbookView xWindow="2100" yWindow="-225" windowWidth="17160" windowHeight="10335" tabRatio="795" firstSheet="1" activeTab="5" xr2:uid="{00000000-000D-0000-FFFF-FFFF00000000}"/>
  </bookViews>
  <sheets>
    <sheet name="Budget Process" sheetId="19" r:id="rId1"/>
    <sheet name="Transf Plan" sheetId="12" r:id="rId2"/>
    <sheet name="Policies" sheetId="18" r:id="rId3"/>
    <sheet name="Income Chart" sheetId="15" r:id="rId4"/>
    <sheet name="Expense Chart" sheetId="16" r:id="rId5"/>
    <sheet name="General PTSA  Budget " sheetId="10" r:id="rId6"/>
    <sheet name="EDK budget" sheetId="20" state="hidden" r:id="rId7"/>
    <sheet name="collapsed budget for charts" sheetId="14" state="hidden" r:id="rId8"/>
  </sheets>
  <definedNames>
    <definedName name="_xlnm.Print_Area" localSheetId="0">'Budget Process'!$1:$1048576</definedName>
    <definedName name="_xlnm.Print_Area" localSheetId="7">'collapsed budget for charts'!$B$1:$K$121</definedName>
    <definedName name="_xlnm.Print_Area" localSheetId="5">'General PTSA  Budget '!$B$1:$K$124</definedName>
    <definedName name="_xlnm.Print_Area" localSheetId="1">'Transf Plan'!$A$1:$B$49</definedName>
    <definedName name="_xlnm.Print_Titles" localSheetId="7">'collapsed budget for charts'!$5:$7</definedName>
    <definedName name="_xlnm.Print_Titles" localSheetId="5">'General PTSA  Budget '!$5:$7</definedName>
  </definedNames>
  <calcPr calcId="179017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2" i="14" l="1"/>
  <c r="J25" i="14" s="1"/>
  <c r="J24" i="14"/>
  <c r="I111" i="14"/>
  <c r="I105" i="14"/>
  <c r="J105" i="14" s="1"/>
  <c r="I96" i="14"/>
  <c r="I82" i="14"/>
  <c r="I76" i="14"/>
  <c r="I31" i="14"/>
  <c r="J31" i="14" s="1"/>
  <c r="I87" i="14"/>
  <c r="I67" i="14"/>
  <c r="I59" i="14"/>
  <c r="I52" i="14"/>
  <c r="I48" i="14"/>
  <c r="I43" i="14"/>
  <c r="I38" i="14"/>
  <c r="I112" i="14"/>
  <c r="J112" i="14" s="1"/>
  <c r="H18" i="14"/>
  <c r="J15" i="14" s="1"/>
  <c r="J18" i="14" s="1"/>
  <c r="J87" i="14"/>
  <c r="J76" i="14"/>
  <c r="J27" i="14"/>
  <c r="J28" i="14"/>
  <c r="J29" i="14"/>
  <c r="J30" i="14"/>
  <c r="J34" i="14"/>
  <c r="J35" i="14"/>
  <c r="J36" i="14"/>
  <c r="J37" i="14"/>
  <c r="J40" i="14"/>
  <c r="J41" i="14"/>
  <c r="J42" i="14"/>
  <c r="J46" i="14"/>
  <c r="J47" i="14"/>
  <c r="J56" i="14"/>
  <c r="J58" i="14"/>
  <c r="J64" i="14"/>
  <c r="J66" i="14"/>
  <c r="J71" i="14"/>
  <c r="J72" i="14"/>
  <c r="J73" i="14"/>
  <c r="J74" i="14"/>
  <c r="J75" i="14"/>
  <c r="J80" i="14"/>
  <c r="J81" i="14"/>
  <c r="J79" i="14"/>
  <c r="J85" i="14"/>
  <c r="J86" i="14"/>
  <c r="J90" i="14"/>
  <c r="J91" i="14"/>
  <c r="J92" i="14"/>
  <c r="J93" i="14"/>
  <c r="J94" i="14"/>
  <c r="J95" i="14"/>
  <c r="J99" i="14"/>
  <c r="J103" i="14"/>
  <c r="J101" i="14"/>
  <c r="J100" i="14"/>
  <c r="J102" i="14"/>
  <c r="J104" i="14"/>
  <c r="J22" i="14"/>
  <c r="E22" i="14"/>
  <c r="E25" i="14"/>
  <c r="E30" i="14"/>
  <c r="F30" i="14" s="1"/>
  <c r="E34" i="14"/>
  <c r="E35" i="14"/>
  <c r="E36" i="14"/>
  <c r="F36" i="14" s="1"/>
  <c r="E51" i="14"/>
  <c r="E55" i="14"/>
  <c r="E73" i="14"/>
  <c r="F73" i="14" s="1"/>
  <c r="E80" i="14"/>
  <c r="E79" i="14"/>
  <c r="F79" i="14" s="1"/>
  <c r="E94" i="14"/>
  <c r="F94" i="14" s="1"/>
  <c r="E101" i="14"/>
  <c r="D112" i="14"/>
  <c r="G72" i="14" s="1"/>
  <c r="E9" i="14"/>
  <c r="F9" i="14" s="1"/>
  <c r="E10" i="14"/>
  <c r="F10" i="14" s="1"/>
  <c r="E11" i="14"/>
  <c r="F11" i="14" s="1"/>
  <c r="E15" i="14"/>
  <c r="E18" i="14"/>
  <c r="F18" i="14" s="1"/>
  <c r="D18" i="14"/>
  <c r="G10" i="14" s="1"/>
  <c r="F22" i="14"/>
  <c r="G37" i="14"/>
  <c r="G46" i="14"/>
  <c r="G47" i="14"/>
  <c r="G51" i="14"/>
  <c r="G55" i="14"/>
  <c r="G57" i="14"/>
  <c r="G62" i="14"/>
  <c r="F29" i="14"/>
  <c r="F13" i="14"/>
  <c r="F99" i="14"/>
  <c r="F80" i="14"/>
  <c r="F90" i="14"/>
  <c r="F85" i="14"/>
  <c r="F81" i="14"/>
  <c r="F101" i="14"/>
  <c r="F100" i="14"/>
  <c r="F103" i="14"/>
  <c r="F102" i="14"/>
  <c r="F104" i="14"/>
  <c r="F95" i="14"/>
  <c r="F75" i="14"/>
  <c r="F93" i="14"/>
  <c r="F37" i="14"/>
  <c r="F74" i="14"/>
  <c r="F110" i="14"/>
  <c r="F92" i="14"/>
  <c r="F66" i="14"/>
  <c r="F72" i="14"/>
  <c r="F91" i="14"/>
  <c r="F28" i="14"/>
  <c r="F62" i="14"/>
  <c r="F55" i="14"/>
  <c r="F71" i="14"/>
  <c r="F47" i="14"/>
  <c r="F57" i="14"/>
  <c r="F51" i="14"/>
  <c r="F46" i="14"/>
  <c r="F35" i="14"/>
  <c r="F25" i="14"/>
  <c r="F41" i="14"/>
  <c r="F34" i="14"/>
  <c r="F23" i="14"/>
  <c r="F24" i="14"/>
  <c r="F27" i="14"/>
  <c r="J29" i="20"/>
  <c r="I29" i="20"/>
  <c r="I31" i="20" s="1"/>
  <c r="H29" i="20"/>
  <c r="H31" i="20" s="1"/>
  <c r="H32" i="20" s="1"/>
  <c r="H38" i="20" s="1"/>
  <c r="G29" i="20"/>
  <c r="F29" i="20"/>
  <c r="F23" i="20"/>
  <c r="J9" i="20"/>
  <c r="J12" i="20"/>
  <c r="J17" i="20"/>
  <c r="J23" i="20" s="1"/>
  <c r="J36" i="20"/>
  <c r="I9" i="20"/>
  <c r="I12" i="20" s="1"/>
  <c r="I17" i="20"/>
  <c r="I23" i="20"/>
  <c r="I36" i="20"/>
  <c r="H12" i="20"/>
  <c r="H23" i="20"/>
  <c r="H36" i="20"/>
  <c r="G12" i="20"/>
  <c r="G23" i="20"/>
  <c r="G36" i="20"/>
  <c r="F12" i="20"/>
  <c r="F36" i="20"/>
  <c r="E17" i="10"/>
  <c r="E18" i="10" s="1"/>
  <c r="E35" i="10"/>
  <c r="D35" i="10"/>
  <c r="I35" i="10"/>
  <c r="H54" i="10"/>
  <c r="I58" i="10" s="1"/>
  <c r="H55" i="10"/>
  <c r="I51" i="10"/>
  <c r="D112" i="10"/>
  <c r="D106" i="10"/>
  <c r="D97" i="10"/>
  <c r="D88" i="10"/>
  <c r="D82" i="10"/>
  <c r="D76" i="10"/>
  <c r="D66" i="10"/>
  <c r="D58" i="10"/>
  <c r="F58" i="10" s="1"/>
  <c r="D51" i="10"/>
  <c r="D45" i="10"/>
  <c r="D40" i="10"/>
  <c r="D28" i="10"/>
  <c r="F50" i="10"/>
  <c r="F49" i="10"/>
  <c r="E112" i="10"/>
  <c r="H9" i="10"/>
  <c r="J9" i="10" s="1"/>
  <c r="I112" i="10"/>
  <c r="I88" i="10"/>
  <c r="I82" i="10"/>
  <c r="I97" i="10"/>
  <c r="I66" i="10"/>
  <c r="I28" i="10"/>
  <c r="I106" i="10"/>
  <c r="I76" i="10"/>
  <c r="I45" i="10"/>
  <c r="I40" i="10"/>
  <c r="H18" i="10"/>
  <c r="J11" i="10" s="1"/>
  <c r="E106" i="10"/>
  <c r="E95" i="10"/>
  <c r="F95" i="10" s="1"/>
  <c r="E97" i="10"/>
  <c r="E88" i="10"/>
  <c r="E82" i="10"/>
  <c r="F82" i="10" s="1"/>
  <c r="E73" i="10"/>
  <c r="E76" i="10" s="1"/>
  <c r="E66" i="10"/>
  <c r="E58" i="10"/>
  <c r="E51" i="10"/>
  <c r="F51" i="10" s="1"/>
  <c r="E45" i="10"/>
  <c r="E40" i="10"/>
  <c r="E27" i="10"/>
  <c r="F27" i="10" s="1"/>
  <c r="E28" i="10"/>
  <c r="F28" i="10" s="1"/>
  <c r="F66" i="10"/>
  <c r="F55" i="10"/>
  <c r="D15" i="10"/>
  <c r="D18" i="10" s="1"/>
  <c r="F22" i="10"/>
  <c r="F9" i="10"/>
  <c r="F11" i="10"/>
  <c r="F12" i="10"/>
  <c r="F14" i="10"/>
  <c r="F100" i="10"/>
  <c r="F80" i="10"/>
  <c r="F91" i="10"/>
  <c r="F85" i="10"/>
  <c r="F81" i="10"/>
  <c r="F102" i="10"/>
  <c r="F101" i="10"/>
  <c r="F104" i="10"/>
  <c r="F103" i="10"/>
  <c r="F105" i="10"/>
  <c r="F96" i="10"/>
  <c r="F75" i="10"/>
  <c r="F94" i="10"/>
  <c r="F86" i="10"/>
  <c r="F74" i="10"/>
  <c r="F73" i="10"/>
  <c r="F111" i="10"/>
  <c r="F93" i="10"/>
  <c r="F65" i="10"/>
  <c r="F71" i="10"/>
  <c r="F92" i="10"/>
  <c r="F79" i="10"/>
  <c r="F61" i="10"/>
  <c r="F34" i="10"/>
  <c r="F54" i="10"/>
  <c r="F70" i="10"/>
  <c r="F44" i="10"/>
  <c r="F56" i="10"/>
  <c r="F48" i="10"/>
  <c r="F43" i="10"/>
  <c r="F32" i="10"/>
  <c r="F24" i="10"/>
  <c r="F38" i="10"/>
  <c r="F31" i="10"/>
  <c r="F33" i="10"/>
  <c r="F23" i="10"/>
  <c r="F26" i="10"/>
  <c r="G13" i="14" l="1"/>
  <c r="F40" i="10"/>
  <c r="F76" i="10"/>
  <c r="G11" i="14"/>
  <c r="G15" i="14"/>
  <c r="G58" i="10"/>
  <c r="J31" i="20"/>
  <c r="J32" i="20" s="1"/>
  <c r="J38" i="20" s="1"/>
  <c r="J42" i="20" s="1"/>
  <c r="G9" i="14"/>
  <c r="G18" i="14" s="1"/>
  <c r="J65" i="14"/>
  <c r="G88" i="10"/>
  <c r="F35" i="10"/>
  <c r="J17" i="10"/>
  <c r="J15" i="10"/>
  <c r="G31" i="20"/>
  <c r="G32" i="20" s="1"/>
  <c r="G38" i="20" s="1"/>
  <c r="G97" i="10"/>
  <c r="I113" i="10"/>
  <c r="I115" i="10" s="1"/>
  <c r="J14" i="10"/>
  <c r="J63" i="14"/>
  <c r="F31" i="20"/>
  <c r="F88" i="10"/>
  <c r="G110" i="14"/>
  <c r="J62" i="14"/>
  <c r="G106" i="10"/>
  <c r="F97" i="10"/>
  <c r="G104" i="14"/>
  <c r="G102" i="14"/>
  <c r="J57" i="14"/>
  <c r="J108" i="14"/>
  <c r="J13" i="10"/>
  <c r="G100" i="14"/>
  <c r="G101" i="14"/>
  <c r="J55" i="14"/>
  <c r="D113" i="10"/>
  <c r="G33" i="10" s="1"/>
  <c r="G35" i="10"/>
  <c r="J12" i="10"/>
  <c r="J18" i="10" s="1"/>
  <c r="G99" i="14"/>
  <c r="J110" i="14"/>
  <c r="J51" i="14"/>
  <c r="J23" i="14"/>
  <c r="G45" i="10"/>
  <c r="I32" i="20"/>
  <c r="I38" i="20" s="1"/>
  <c r="I42" i="20" s="1"/>
  <c r="G71" i="14"/>
  <c r="G66" i="14"/>
  <c r="G17" i="10"/>
  <c r="G12" i="10"/>
  <c r="G14" i="10"/>
  <c r="G9" i="10"/>
  <c r="G11" i="10"/>
  <c r="F18" i="10"/>
  <c r="F32" i="20"/>
  <c r="F38" i="20" s="1"/>
  <c r="E113" i="10"/>
  <c r="F113" i="10" s="1"/>
  <c r="F112" i="10"/>
  <c r="G95" i="10"/>
  <c r="G31" i="10"/>
  <c r="G27" i="10"/>
  <c r="G93" i="10"/>
  <c r="G85" i="10"/>
  <c r="G23" i="10"/>
  <c r="G79" i="10"/>
  <c r="G55" i="10"/>
  <c r="E112" i="14"/>
  <c r="F112" i="14" s="1"/>
  <c r="G56" i="10"/>
  <c r="F106" i="10"/>
  <c r="G80" i="10"/>
  <c r="G103" i="14"/>
  <c r="G41" i="14"/>
  <c r="G74" i="10"/>
  <c r="G95" i="14"/>
  <c r="G36" i="14"/>
  <c r="F45" i="10"/>
  <c r="G94" i="14"/>
  <c r="G35" i="14"/>
  <c r="G73" i="10"/>
  <c r="G71" i="10"/>
  <c r="G40" i="10"/>
  <c r="G93" i="14"/>
  <c r="G34" i="14"/>
  <c r="G75" i="10"/>
  <c r="G70" i="10"/>
  <c r="G92" i="14"/>
  <c r="G30" i="14"/>
  <c r="G91" i="10"/>
  <c r="G81" i="10"/>
  <c r="G91" i="14"/>
  <c r="G29" i="14"/>
  <c r="G90" i="14"/>
  <c r="G28" i="14"/>
  <c r="G85" i="14"/>
  <c r="G27" i="14"/>
  <c r="G79" i="14"/>
  <c r="G23" i="14"/>
  <c r="G81" i="14"/>
  <c r="G25" i="14"/>
  <c r="G80" i="14"/>
  <c r="G24" i="14"/>
  <c r="G75" i="14"/>
  <c r="G22" i="14"/>
  <c r="G111" i="10"/>
  <c r="G48" i="10"/>
  <c r="G103" i="10"/>
  <c r="G82" i="10"/>
  <c r="G101" i="10"/>
  <c r="G38" i="10"/>
  <c r="G104" i="10"/>
  <c r="G86" i="10"/>
  <c r="H113" i="10"/>
  <c r="J82" i="10" s="1"/>
  <c r="G74" i="14"/>
  <c r="G54" i="10"/>
  <c r="G73" i="14"/>
  <c r="J109" i="14"/>
  <c r="J70" i="14"/>
  <c r="J26" i="14"/>
  <c r="G66" i="10"/>
  <c r="G76" i="10"/>
  <c r="G100" i="10"/>
  <c r="G34" i="10"/>
  <c r="G49" i="10"/>
  <c r="G96" i="10"/>
  <c r="G32" i="10"/>
  <c r="J88" i="10" l="1"/>
  <c r="G112" i="14"/>
  <c r="J66" i="10"/>
  <c r="G102" i="10"/>
  <c r="G24" i="10"/>
  <c r="G43" i="10"/>
  <c r="G50" i="10"/>
  <c r="G22" i="10"/>
  <c r="G61" i="10"/>
  <c r="G44" i="10"/>
  <c r="G92" i="10"/>
  <c r="G112" i="10"/>
  <c r="G113" i="10" s="1"/>
  <c r="G51" i="10"/>
  <c r="G94" i="10"/>
  <c r="G28" i="10"/>
  <c r="G18" i="10"/>
  <c r="G105" i="10"/>
  <c r="G65" i="10"/>
  <c r="G26" i="10"/>
  <c r="J100" i="10"/>
  <c r="J56" i="10"/>
  <c r="J104" i="10"/>
  <c r="J51" i="10"/>
  <c r="J105" i="10"/>
  <c r="J111" i="10"/>
  <c r="J110" i="10"/>
  <c r="J69" i="10"/>
  <c r="J57" i="10"/>
  <c r="J102" i="10"/>
  <c r="J72" i="10"/>
  <c r="J61" i="10"/>
  <c r="J101" i="10"/>
  <c r="J71" i="10"/>
  <c r="J62" i="10"/>
  <c r="J103" i="10"/>
  <c r="J63" i="10"/>
  <c r="J50" i="10"/>
  <c r="J45" i="10"/>
  <c r="J64" i="10"/>
  <c r="J40" i="10"/>
  <c r="J65" i="10"/>
  <c r="J35" i="10"/>
  <c r="J22" i="10"/>
  <c r="J70" i="10"/>
  <c r="J25" i="10"/>
  <c r="J73" i="10"/>
  <c r="J26" i="10"/>
  <c r="J74" i="10"/>
  <c r="J81" i="10"/>
  <c r="J27" i="10"/>
  <c r="J75" i="10"/>
  <c r="J32" i="10"/>
  <c r="J86" i="10"/>
  <c r="J31" i="10"/>
  <c r="J80" i="10"/>
  <c r="J34" i="10"/>
  <c r="J79" i="10"/>
  <c r="J85" i="10"/>
  <c r="J24" i="10"/>
  <c r="J37" i="10"/>
  <c r="J87" i="10"/>
  <c r="J23" i="10"/>
  <c r="J38" i="10"/>
  <c r="J91" i="10"/>
  <c r="J112" i="10"/>
  <c r="J39" i="10"/>
  <c r="J92" i="10"/>
  <c r="J49" i="10"/>
  <c r="J43" i="10"/>
  <c r="J93" i="10"/>
  <c r="J95" i="10"/>
  <c r="J109" i="10"/>
  <c r="J44" i="10"/>
  <c r="J94" i="10"/>
  <c r="J48" i="10"/>
  <c r="J97" i="10"/>
  <c r="J54" i="10"/>
  <c r="J96" i="10"/>
  <c r="J28" i="10"/>
  <c r="J76" i="10"/>
  <c r="J113" i="10"/>
  <c r="J106" i="10"/>
  <c r="J55" i="10"/>
  <c r="J58" i="10"/>
</calcChain>
</file>

<file path=xl/sharedStrings.xml><?xml version="1.0" encoding="utf-8"?>
<sst xmlns="http://schemas.openxmlformats.org/spreadsheetml/2006/main" count="507" uniqueCount="370">
  <si>
    <t>(With permission to the Board of Directors to reallocate as necessary)</t>
  </si>
  <si>
    <t>Direct Donations (Pledge Drive)</t>
  </si>
  <si>
    <t>Gift Wrap(net)</t>
  </si>
  <si>
    <t>Bryant Blast(net)</t>
  </si>
  <si>
    <t>TOTAL ESTIMATED INCOME</t>
  </si>
  <si>
    <t>ESTIMATED EXPENSES</t>
  </si>
  <si>
    <t>Classroom Supplies</t>
  </si>
  <si>
    <t>Field Trip Transportation</t>
  </si>
  <si>
    <t>Assemblies</t>
  </si>
  <si>
    <t>Artist in Residence</t>
  </si>
  <si>
    <t>Physical Education Supplies</t>
  </si>
  <si>
    <t>Math Olympiad</t>
  </si>
  <si>
    <t>Music/Choir</t>
  </si>
  <si>
    <t>Writers Celebration</t>
  </si>
  <si>
    <t>Speech Contest (4th/5th)</t>
  </si>
  <si>
    <t>Reflections Art Exhibit</t>
  </si>
  <si>
    <t>Proposed</t>
  </si>
  <si>
    <t>Printing Bryant Weekly &amp; Others</t>
  </si>
  <si>
    <t>Childcare at Meetings</t>
  </si>
  <si>
    <t>Licenses &amp; Registrations</t>
  </si>
  <si>
    <t>Volunteer Recognition</t>
  </si>
  <si>
    <t>Legislative Advocacy</t>
  </si>
  <si>
    <t>Office Supplies</t>
  </si>
  <si>
    <t>Insurance</t>
  </si>
  <si>
    <t>Bank Fees/NSF Charges</t>
  </si>
  <si>
    <t>PTSA Training</t>
  </si>
  <si>
    <t>Family Aid Support</t>
  </si>
  <si>
    <t>School Phone Book</t>
  </si>
  <si>
    <t>Patrol Equipment &amp; Recognition</t>
  </si>
  <si>
    <t>First Day Packets</t>
  </si>
  <si>
    <t>Principal's Discretionary Fund</t>
  </si>
  <si>
    <t>Emergency Preparedness</t>
  </si>
  <si>
    <t xml:space="preserve">Field Day </t>
  </si>
  <si>
    <t>Teacher/Staff Appreciation</t>
  </si>
  <si>
    <t>Postage-Student Assignments</t>
  </si>
  <si>
    <t>First Day Tea</t>
  </si>
  <si>
    <t>Kindergarten Orientations</t>
  </si>
  <si>
    <t>Nursing Supplies</t>
  </si>
  <si>
    <t>TOTAL BUDGETED EXPENSE</t>
  </si>
  <si>
    <t>In addition, the PTSA acknowledges the following self-supporting programs:</t>
  </si>
  <si>
    <t xml:space="preserve">        </t>
  </si>
  <si>
    <t>* Extended Day Kindergarten</t>
  </si>
  <si>
    <t>* Chess Club</t>
  </si>
  <si>
    <t>The self-supporting programs cover their expenses by sponsoring their own fundraising events.</t>
  </si>
  <si>
    <t>Art Enrichment - Classroom</t>
  </si>
  <si>
    <t>Library</t>
  </si>
  <si>
    <t>Teacher Special Projects</t>
  </si>
  <si>
    <t xml:space="preserve">Budget </t>
  </si>
  <si>
    <t>by these three fundraisiers.</t>
  </si>
  <si>
    <t>Total</t>
  </si>
  <si>
    <t>Other Income (Interest)</t>
  </si>
  <si>
    <t xml:space="preserve"> Bryant Elementary PTSA General Account</t>
  </si>
  <si>
    <t>Actual</t>
  </si>
  <si>
    <t>2003-2004</t>
  </si>
  <si>
    <t>%</t>
  </si>
  <si>
    <t>2002/03</t>
  </si>
  <si>
    <t>NET INCOME FROM FUNDRAISING</t>
  </si>
  <si>
    <t>Budget</t>
  </si>
  <si>
    <t>93% of the PTSA budget is funded</t>
  </si>
  <si>
    <t>ESL Classroom Support &amp; LAP</t>
  </si>
  <si>
    <t>LAP  (see above, ESL)</t>
  </si>
  <si>
    <t>* Fifth Grade 2003 &amp; 2004</t>
  </si>
  <si>
    <t>YTD</t>
  </si>
  <si>
    <t xml:space="preserve">% of </t>
  </si>
  <si>
    <t>More Here?</t>
  </si>
  <si>
    <t>Volunteer Fair</t>
  </si>
  <si>
    <t>Fee Based Income</t>
  </si>
  <si>
    <t>Auction</t>
  </si>
  <si>
    <t>Foundation</t>
  </si>
  <si>
    <t>Drama - Classroom</t>
  </si>
  <si>
    <t xml:space="preserve">Arts and Cultures </t>
  </si>
  <si>
    <t>Teacher Support</t>
  </si>
  <si>
    <t>Festivals, Culture Fairs, etc</t>
  </si>
  <si>
    <t xml:space="preserve">Technology </t>
  </si>
  <si>
    <t>Music Programs</t>
  </si>
  <si>
    <t>Science and Math</t>
  </si>
  <si>
    <t>Tutoring Coordinator</t>
  </si>
  <si>
    <t>Homework Center Transportation</t>
  </si>
  <si>
    <t>Paid Tutors</t>
  </si>
  <si>
    <t>Income from school activities</t>
  </si>
  <si>
    <t>Library Materials</t>
  </si>
  <si>
    <t>focus on   foundation in 03-4, auction in 2004-5?</t>
  </si>
  <si>
    <t>$25k in 02-03, create official Foundation in 03-04</t>
  </si>
  <si>
    <t xml:space="preserve">Pics,,Ink  recycle, Bookfair, T-Shirts, ID, PTSA mem. </t>
  </si>
  <si>
    <t>Art Docent Prints, Training</t>
  </si>
  <si>
    <t>Dancing History for 2003-4</t>
  </si>
  <si>
    <t>Computer Equipment</t>
  </si>
  <si>
    <t>What is this?</t>
  </si>
  <si>
    <t xml:space="preserve">Increased </t>
  </si>
  <si>
    <t>Proposed: Fee based with scholarships available</t>
  </si>
  <si>
    <t>* Drama-school play</t>
  </si>
  <si>
    <t>Science Lab coord &amp; supplies</t>
  </si>
  <si>
    <t>Science Fair coord &amp; supplies</t>
  </si>
  <si>
    <t>Playground Supervisor</t>
  </si>
  <si>
    <t xml:space="preserve">World and Community </t>
  </si>
  <si>
    <t>Volunteerism</t>
  </si>
  <si>
    <t>Information and Communication</t>
  </si>
  <si>
    <t xml:space="preserve">Postage </t>
  </si>
  <si>
    <t>Tutoring and Academic Support</t>
  </si>
  <si>
    <t>Ptsa Will Underwrite up to $7300</t>
  </si>
  <si>
    <t xml:space="preserve">PTSA Business Expenses </t>
  </si>
  <si>
    <t>Instrumental Music (4th/5th)</t>
  </si>
  <si>
    <t>Other tech equip/services</t>
  </si>
  <si>
    <t>Total Arts and Cultures Exp</t>
  </si>
  <si>
    <t>Total Teacher Support Exp</t>
  </si>
  <si>
    <t>Total Technology Exp</t>
  </si>
  <si>
    <t>Total Music Exp</t>
  </si>
  <si>
    <t>Total Library Exp</t>
  </si>
  <si>
    <t>Total Science &amp; Math Exp</t>
  </si>
  <si>
    <t>Total Tutoring &amp; Acdemic Exp</t>
  </si>
  <si>
    <t>Healthy Bodies</t>
  </si>
  <si>
    <t>Total Healthy Bodies Exp</t>
  </si>
  <si>
    <t>Total World &amp; Comm. Exp</t>
  </si>
  <si>
    <t>Total Volunteerism Exp</t>
  </si>
  <si>
    <t>Total Info &amp; Comm Exp</t>
  </si>
  <si>
    <t>Total PTSA Bus. Exp</t>
  </si>
  <si>
    <t>Total Discretionary Funds Exp</t>
  </si>
  <si>
    <t>Subtotals</t>
  </si>
  <si>
    <t>Science/Env. Projects</t>
  </si>
  <si>
    <t xml:space="preserve">Salmon in Schools, etc. </t>
  </si>
  <si>
    <t>PTSA Discretionary Fund</t>
  </si>
  <si>
    <t>Fin. Support &amp; Discretionary Funds</t>
  </si>
  <si>
    <t>Includes busines and comminity donations, grants</t>
  </si>
  <si>
    <t>New, Japanese Culture fair, etc</t>
  </si>
  <si>
    <t>New, based on Library proj. system, teach cam, etc.</t>
  </si>
  <si>
    <t>Increased: With option to increase to $6000</t>
  </si>
  <si>
    <t>Increased</t>
  </si>
  <si>
    <t>Increased to cover Town Hall forums (like Nancy Waldman mtg., fin meeting)</t>
  </si>
  <si>
    <t>Decreased: used Costco instead of Kinkos for copies</t>
  </si>
  <si>
    <t>Fin. Support and program retention</t>
  </si>
  <si>
    <t>New: to offset fee based programs, if needed</t>
  </si>
  <si>
    <t>Amounts in this color are different from 2002-3 budget</t>
  </si>
  <si>
    <t>New</t>
  </si>
  <si>
    <t xml:space="preserve">society of the 21st century. </t>
  </si>
  <si>
    <t>Is at standard or beyond in basic academic skills</t>
  </si>
  <si>
    <t>Tutoring and academic support</t>
  </si>
  <si>
    <t>Teacher support</t>
  </si>
  <si>
    <t>Arts and cultures</t>
  </si>
  <si>
    <t>Is aware of current events and acts as a community steward</t>
  </si>
  <si>
    <t>Technology</t>
  </si>
  <si>
    <t>World and Community</t>
  </si>
  <si>
    <t>Information and communication</t>
  </si>
  <si>
    <t>Has integrated technology skills and knows how to access</t>
  </si>
  <si>
    <t>information</t>
  </si>
  <si>
    <t>learner</t>
  </si>
  <si>
    <t>Is aware of personal strengths and strives to be a life-long</t>
  </si>
  <si>
    <t>Music</t>
  </si>
  <si>
    <t>Is able to access higher order thinking skills and integrate</t>
  </si>
  <si>
    <t xml:space="preserve"> creative and analytical processes</t>
  </si>
  <si>
    <t xml:space="preserve">Has strong social skills and is accepting and aware of </t>
  </si>
  <si>
    <t>other's talents and differences</t>
  </si>
  <si>
    <t xml:space="preserve">Has life-long heath skills related to physical well-being and </t>
  </si>
  <si>
    <t xml:space="preserve">Has an appreciation of the fine arts including drama, music, </t>
  </si>
  <si>
    <t>and the visual arts</t>
  </si>
  <si>
    <t xml:space="preserve">Music </t>
  </si>
  <si>
    <t xml:space="preserve">PTSA Category </t>
  </si>
  <si>
    <t>Bryant students will acquire the problem solving, critical thinking, and basic skills which will</t>
  </si>
  <si>
    <t>enable them to participate successfully as productive citizens and workers in our diverse</t>
  </si>
  <si>
    <t>sportsmanship</t>
  </si>
  <si>
    <t>Inst. Music</t>
  </si>
  <si>
    <t>PCC, Safeway, Target, Etc</t>
  </si>
  <si>
    <t>Japanese Culture fair, etc</t>
  </si>
  <si>
    <t xml:space="preserve"> Arts and Cultures</t>
  </si>
  <si>
    <t xml:space="preserve"> Teacher Support </t>
  </si>
  <si>
    <t>Library proj. system, teach cam, etc.</t>
  </si>
  <si>
    <t xml:space="preserve"> Technology </t>
  </si>
  <si>
    <t xml:space="preserve"> Music </t>
  </si>
  <si>
    <t xml:space="preserve"> Library </t>
  </si>
  <si>
    <t xml:space="preserve"> Science &amp; Math </t>
  </si>
  <si>
    <t>With option to increase to $6000</t>
  </si>
  <si>
    <t>proposed</t>
  </si>
  <si>
    <t xml:space="preserve"> Healthy Bodies </t>
  </si>
  <si>
    <t xml:space="preserve"> World &amp; Community</t>
  </si>
  <si>
    <t xml:space="preserve"> Volunteerism </t>
  </si>
  <si>
    <t xml:space="preserve"> Information &amp; Communication</t>
  </si>
  <si>
    <t xml:space="preserve"> PTSA Business Expenses </t>
  </si>
  <si>
    <t>Financial Support/Scholarships</t>
  </si>
  <si>
    <t xml:space="preserve"> Discretionary Funds / Fin. Support</t>
  </si>
  <si>
    <t>Consolidated Data for Pie Charts</t>
  </si>
  <si>
    <t>Ptsa To Underwrite up to $7300?</t>
  </si>
  <si>
    <t>Balance</t>
  </si>
  <si>
    <t>New;To respond to family crisis; opportunities</t>
  </si>
  <si>
    <t xml:space="preserve">Homework Center </t>
  </si>
  <si>
    <t>HC Mgr. and busses for students</t>
  </si>
  <si>
    <t>2 new bulbs, printer cartirdges =$1,000</t>
  </si>
  <si>
    <t>Increased: COLA for science coordinator; $250 supplies</t>
  </si>
  <si>
    <t>Increased: COLA for science fair coordinator</t>
  </si>
  <si>
    <t xml:space="preserve">Scrip at Stores </t>
  </si>
  <si>
    <t>Increased,add'l funding from grants, donations</t>
  </si>
  <si>
    <t>Incresed: PCC, QFC, etc. bought $1900 PCC, $4750 QFC</t>
  </si>
  <si>
    <t>Additional Janitorial Services</t>
  </si>
  <si>
    <t>Playground  Supervision Supplies</t>
  </si>
  <si>
    <t>Budget Resp: Teachers, PTSA</t>
  </si>
  <si>
    <t>Budget Resp: Music Teachers</t>
  </si>
  <si>
    <t>Budget Resp: Science coords. , Teachers</t>
  </si>
  <si>
    <t>Budget Resp: Teachers, PTSA, Nurse</t>
  </si>
  <si>
    <t>Budget Resp: Volunteer Coord Chairs</t>
  </si>
  <si>
    <t>Budget Resp: PTSA Treasurers</t>
  </si>
  <si>
    <t>Budget Resp: PTSA Committee Chairs</t>
  </si>
  <si>
    <t>Budget Resp: PTSA Board, Principal</t>
  </si>
  <si>
    <t>Budget Resp: Fundraising Chairs</t>
  </si>
  <si>
    <t>Decreased: per Martha &amp; Gwendy</t>
  </si>
  <si>
    <t>Increased per Martha and Gwendy</t>
  </si>
  <si>
    <t xml:space="preserve"> Tutoring &amp; Academic Support</t>
  </si>
  <si>
    <t>Major Areas of Program Additions  in the Budget</t>
  </si>
  <si>
    <t xml:space="preserve">Instrumental Music </t>
  </si>
  <si>
    <t>o  Scholarships for free and reduced lunch</t>
  </si>
  <si>
    <t>o Need Volunteer to coordinate the funding</t>
  </si>
  <si>
    <t>Other Tech/Equipment - $2,000</t>
  </si>
  <si>
    <t>o 2 Bulbs for projectors @ $400</t>
  </si>
  <si>
    <t>o Cartridges for printers</t>
  </si>
  <si>
    <t>o Other technology related supplies</t>
  </si>
  <si>
    <t>Science/Environment Projects  - $1,000</t>
  </si>
  <si>
    <t>o  Salmon in the Schools</t>
  </si>
  <si>
    <t>o  Scales</t>
  </si>
  <si>
    <t>o Other Science oriented needs</t>
  </si>
  <si>
    <t>Cola’s to contract services - $375</t>
  </si>
  <si>
    <t>Volunteer Tutor Coordinator - $3,000 plus $1,000 for increased hours and Cola</t>
  </si>
  <si>
    <t>o This cost was initially covered by City of Seattle, then Bryant</t>
  </si>
  <si>
    <t>Childcare at Meetings - $400</t>
  </si>
  <si>
    <t xml:space="preserve">o Doubled  - for Forums (like Nancy Waldman), more meetings, Volunteer Fair </t>
  </si>
  <si>
    <t> Supplies for Science Fair - $500 (Retained Earnings this year)</t>
  </si>
  <si>
    <t xml:space="preserve"> Copying $1,000 (or more if needed) </t>
  </si>
  <si>
    <t xml:space="preserve"> Paid Tutors - $7,300 </t>
  </si>
  <si>
    <t> Field Trip Transportation – Change it to fee-based;  $2,500</t>
  </si>
  <si>
    <t> Childcare - Change to Fee-based; $800</t>
  </si>
  <si>
    <t> Science/Environment Projects - $1,000</t>
  </si>
  <si>
    <t> Other Tech/equip/services - $2,000</t>
  </si>
  <si>
    <t>Started out as getting the program to get drama productions going</t>
  </si>
  <si>
    <t> Financial support/program retention - $225</t>
  </si>
  <si>
    <t>Budget Policies</t>
  </si>
  <si>
    <t>Existing Policies</t>
  </si>
  <si>
    <t xml:space="preserve">EDK </t>
  </si>
  <si>
    <t xml:space="preserve">General Fund </t>
  </si>
  <si>
    <t>Recommend the Following</t>
  </si>
  <si>
    <t>o Part of the 2003/04 Budget</t>
  </si>
  <si>
    <t>o $5,000 - $12,000  (see Pam’s Proposal)</t>
  </si>
  <si>
    <t>o Fee established at $75/year</t>
  </si>
  <si>
    <t>o Provide scholarships from retained earnings in this first year</t>
  </si>
  <si>
    <t>o Request families to pay additional if possible, toward scholarships</t>
  </si>
  <si>
    <t>o Future fees may increase to provide scholarships</t>
  </si>
  <si>
    <t>Standing Rules, for consistency year to year</t>
  </si>
  <si>
    <t>Extra Janitorial Services - $1500</t>
  </si>
  <si>
    <t>o  Pays for additional janitorial services as needed</t>
  </si>
  <si>
    <t xml:space="preserve">o This program brings in tutors to classrooms, homework center, augments  the </t>
  </si>
  <si>
    <t>staff time and more; provides tutor volunteer  orientation, training and support</t>
  </si>
  <si>
    <t xml:space="preserve">science fair volunteers, brings Spanish programs into classrooms,  augments nursing </t>
  </si>
  <si>
    <t>Starting new Fee-based Instrumental Music</t>
  </si>
  <si>
    <t>Endorse new E-scrip and Scrip programs</t>
  </si>
  <si>
    <t xml:space="preserve">Recommend incorporating these fund balance policies as part of the </t>
  </si>
  <si>
    <t xml:space="preserve">Recommend use of Retained Earnings for purchase of new digital camera, color </t>
  </si>
  <si>
    <t>PTSA Budget 2003/04 – Policies, Issues and Recommendations</t>
  </si>
  <si>
    <t>printer, cartridges and photo grade copy paper for the Science Fair - $500</t>
  </si>
  <si>
    <t>Playground Supervision - $300</t>
  </si>
  <si>
    <t xml:space="preserve">o Provides equipment, training, recognition, etc. to volunteer playground supervisors </t>
  </si>
  <si>
    <t xml:space="preserve">Problem: </t>
  </si>
  <si>
    <t xml:space="preserve">We wanted budget input from the entire school, not just committee heads.  </t>
  </si>
  <si>
    <t xml:space="preserve">Solution: </t>
  </si>
  <si>
    <t xml:space="preserve">We wanted to simplify the budget and invest people in the process. </t>
  </si>
  <si>
    <t xml:space="preserve">We wanted to make the budget relevant to the school's vision. </t>
  </si>
  <si>
    <t xml:space="preserve">We want to be able to move quickly if we get significantly more money or significantly less money. </t>
  </si>
  <si>
    <t>Budget Process</t>
  </si>
  <si>
    <t>We created the sticker surveys and web/Bryant world surveys to make the major budget choices</t>
  </si>
  <si>
    <t xml:space="preserve">committee heads to get their feedback. </t>
  </si>
  <si>
    <t xml:space="preserve"> visible and to get feedback on priorities. Martha also circulated the budget forms to </t>
  </si>
  <si>
    <t xml:space="preserve">people think about. The pie charts allow people to see the budget categories. In general, we will </t>
  </si>
  <si>
    <t>have one person with budget responsibility for each category, rather than one or more people per</t>
  </si>
  <si>
    <t>We created tiers of priorities of what to add or what to cut. This way the board won't get bogged</t>
  </si>
  <si>
    <t xml:space="preserve"> down in financial decisions next year. </t>
  </si>
  <si>
    <t>We correlated the budget to the portrait of the 5th grader.</t>
  </si>
  <si>
    <t xml:space="preserve">We changed the format of the budget to be more user friendly and to reflect the categories that </t>
  </si>
  <si>
    <t>line item.</t>
  </si>
  <si>
    <r>
      <t>Solution:</t>
    </r>
    <r>
      <rPr>
        <sz val="10"/>
        <rFont val="Arial"/>
      </rPr>
      <t xml:space="preserve"> </t>
    </r>
  </si>
  <si>
    <t xml:space="preserve">Budget Committee: </t>
  </si>
  <si>
    <t>Pam Collins, Nancy Grega, Julia Jones, Laurie Leber, Cil Pierce</t>
  </si>
  <si>
    <t>80% of the PTSA budget is funded by first 3 fundraisers</t>
  </si>
  <si>
    <t>Revised Budget</t>
  </si>
  <si>
    <t xml:space="preserve">Jul 1, '02 - </t>
  </si>
  <si>
    <t xml:space="preserve"> 2002/03</t>
  </si>
  <si>
    <t>April 21, '03</t>
  </si>
  <si>
    <t>2003/04</t>
  </si>
  <si>
    <t>Ordinary Income/Expense</t>
  </si>
  <si>
    <t>Income</t>
  </si>
  <si>
    <t>ENRICHMENT INCOME</t>
  </si>
  <si>
    <t>Tuition</t>
  </si>
  <si>
    <t>Registration Fee $50</t>
  </si>
  <si>
    <t>40 @$50</t>
  </si>
  <si>
    <t>Total Income</t>
  </si>
  <si>
    <t>Expense</t>
  </si>
  <si>
    <t>ADMINISTRATIVE EXPENSE</t>
  </si>
  <si>
    <t>Bank Fees</t>
  </si>
  <si>
    <t>Employee Benefits</t>
  </si>
  <si>
    <t>L&amp;I Insurance</t>
  </si>
  <si>
    <t>Daycare Insurance</t>
  </si>
  <si>
    <t>valid thru May '04?</t>
  </si>
  <si>
    <t>Payroll Processing Services</t>
  </si>
  <si>
    <t>Payroll Taxes</t>
  </si>
  <si>
    <t>Teacher Training</t>
  </si>
  <si>
    <t>Total ADMINISTRATIVE EXPENSE</t>
  </si>
  <si>
    <t>ENRICHMENT EXPENSES</t>
  </si>
  <si>
    <t>Language &amp; Art Enrichment</t>
  </si>
  <si>
    <t>Snacks - EDK</t>
  </si>
  <si>
    <t>Total ENRICHMENT EXPENSES</t>
  </si>
  <si>
    <t>Uncategorized Expenses</t>
  </si>
  <si>
    <t>Total Expense</t>
  </si>
  <si>
    <t>Net Ordinary Income</t>
  </si>
  <si>
    <t>Other Income/Expense</t>
  </si>
  <si>
    <t>Other Income</t>
  </si>
  <si>
    <t>Interest Income</t>
  </si>
  <si>
    <t>Total Other Income</t>
  </si>
  <si>
    <t>Net Income</t>
  </si>
  <si>
    <t xml:space="preserve">*Included $425 for second teacher's aide that was removed. </t>
  </si>
  <si>
    <t>Percent of Operating Expenses</t>
  </si>
  <si>
    <t>Policy requires 25% Operating Reserve</t>
  </si>
  <si>
    <t>Deposit includes June tuition plus fee</t>
  </si>
  <si>
    <t>June tuition returned under certain conditions; Fee not refundable</t>
  </si>
  <si>
    <t>No budget cuts restored.</t>
  </si>
  <si>
    <t>If enrollment increases, budget cut restoration can be reviewed with teacher.</t>
  </si>
  <si>
    <t xml:space="preserve">If enrollment decreases, Aide hours will need to be reviewed and probably reduced, or </t>
  </si>
  <si>
    <t>ask parents for help with supplies to maintain Aide hours (reduce supply budget).</t>
  </si>
  <si>
    <t>Staffing: teacher, aide, sub</t>
  </si>
  <si>
    <t>Teacher staffing: 120 days @$158.67/day, per Marilyn's proposal</t>
  </si>
  <si>
    <t>Sub teacher staffing: 60 days @ $136/day, per  proposal &amp; SEA sub rate</t>
  </si>
  <si>
    <t>2% Cola for teacher and aide</t>
  </si>
  <si>
    <t>10 months @$170</t>
  </si>
  <si>
    <t>*30  kids, per Julie's info sheet</t>
  </si>
  <si>
    <t>Possible*</t>
  </si>
  <si>
    <t>Portrait of a Bryant Fifth Grader</t>
  </si>
  <si>
    <t>How the PTSA Budget Fits into Bryant's Transformation Plan</t>
  </si>
  <si>
    <t>Budget Resp: Art Committee Chair</t>
  </si>
  <si>
    <t>Budget Resp: Tech. Committee Chair</t>
  </si>
  <si>
    <t>Budget Resp: Librarian</t>
  </si>
  <si>
    <t>Budget Resp: Tutoring Coordinator</t>
  </si>
  <si>
    <t>Budget Resp: FSW, Daycare, Leg. Chair</t>
  </si>
  <si>
    <t>Proposed EDK Budget</t>
  </si>
  <si>
    <t xml:space="preserve"> EDK Budget Reserve set at 25% of annual budgeted expenses. </t>
  </si>
  <si>
    <t> 2002/03 budget reserve = $13,406; can't meet</t>
  </si>
  <si>
    <t> Increasing budget $18,000 (would be an additional $5,900 to the reserve)</t>
  </si>
  <si>
    <t> Projected 2003/04 budget reserve = $13,353; can't meet</t>
  </si>
  <si>
    <t> Reserve can be drawn upon to cover start-up expenses and to cover budget shortfalls</t>
  </si>
  <si>
    <t xml:space="preserve"> If the budget reserve is drawn upon, the subsequent year's budget must provide for </t>
  </si>
  <si>
    <t xml:space="preserve">restoring the reserve balance to 33% by increasing fundraising or reducing expenses. </t>
  </si>
  <si>
    <t> Make an exception in 2003/4 to this reserve policy, due to budget reductions</t>
  </si>
  <si>
    <t xml:space="preserve">replacement reserve. </t>
  </si>
  <si>
    <t xml:space="preserve"> Any balance in the computer replacement fund  rolls over into the computer </t>
  </si>
  <si>
    <t xml:space="preserve"> Any balance in the 5th grade camp fund (outdoor education) rolls over into 5 grade </t>
  </si>
  <si>
    <t xml:space="preserve">camp funds for subsequent years. </t>
  </si>
  <si>
    <t>Fund  Balance Policies</t>
  </si>
  <si>
    <t>o 50 families spending $400/month each for 12 months  = $12,000</t>
  </si>
  <si>
    <t xml:space="preserve">o $7,000 –  fee based </t>
  </si>
  <si>
    <t>o PTSA committed to this program at the September meeting.</t>
  </si>
  <si>
    <t>is cut and Bryant cannot pay for Paid Tutors, the PTSA will pay for the Paid Tutors. If</t>
  </si>
  <si>
    <t>the PTSA does not have enough money in retained earnings to pay for Paid Tutors, or</t>
  </si>
  <si>
    <t>then recommend reducing expenses but cutting the following programs in the following</t>
  </si>
  <si>
    <t xml:space="preserve">order: </t>
  </si>
  <si>
    <t> Instrumental Music – buy another ½ day to total 1½ days instrumental music.</t>
  </si>
  <si>
    <t> Drama in the Classroom – Started 2001/02  - $1,200; fund with proceeds from Play</t>
  </si>
  <si>
    <t>Priorities of What to Add if More Funding Becomes Available</t>
  </si>
  <si>
    <t>Priorities of What to Reduce If the School Budget is Reduced or Less</t>
  </si>
  <si>
    <t>Funding Becomes Available</t>
  </si>
  <si>
    <t> Maintain standing reserve of 33% of annual budgeted expenses.</t>
  </si>
  <si>
    <t> 2002/03 budget reserve =  $18,897;  2003/04 budget reserve =  $24,189</t>
  </si>
  <si>
    <t>o 2003/04 PTSA program buys ½ day of instrumental music. Bryant buys other ½ day</t>
  </si>
  <si>
    <t>o 2002/03 program includes 2 days / week, 2003/04 program includes 1 day / week</t>
  </si>
  <si>
    <t>Bryant Elementary has budgeted  $7300 for Paid Tutors for 2003/04. If Bryant's budget</t>
  </si>
  <si>
    <t xml:space="preserve">if the 2003/04 board does not approve of spending retained earnings for Paid Tutors, </t>
  </si>
  <si>
    <t> $2,300 for January teacher grants (totaling $4600 for the year)</t>
  </si>
  <si>
    <t>Vision Statement from Transformation Plan</t>
  </si>
  <si>
    <t>New: Inst. Music, offset by r.e. program pres. In 2002/3</t>
  </si>
  <si>
    <t xml:space="preserve">2003-2004 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</si>
</sst>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"/>
    <numFmt numFmtId="166" formatCode="_(* #,##0_);_(* \(#,##0\);_(* &quot;-&quot;??_);_(@_)"/>
    <numFmt numFmtId="167" formatCode="#,##0.00;\-#,##0.00"/>
    <numFmt numFmtId="168" formatCode="_(&quot;$&quot;* #,##0_);_(&quot;$&quot;* \(#,##0\);_(&quot;$&quot;* &quot;-&quot;??_);_(@_)"/>
  </numFmts>
  <fonts count="32" x14ac:knownFonts="1">
    <font>
      <sz val="10"/>
      <name val="Arial"/>
    </font>
    <font>
      <sz val="10"/>
      <name val="Arial"/>
    </font>
    <font>
      <b/>
      <sz val="14"/>
      <name val="Arial"/>
    </font>
    <font>
      <i/>
      <sz val="10"/>
      <name val="Times New Roman"/>
      <family val="1"/>
    </font>
    <font>
      <i/>
      <sz val="8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i/>
      <sz val="10"/>
      <name val="Arial"/>
    </font>
    <font>
      <b/>
      <i/>
      <sz val="8"/>
      <name val="Times New Roman"/>
      <family val="1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i/>
      <sz val="9"/>
      <name val="Times New Roman"/>
      <family val="1"/>
    </font>
    <font>
      <i/>
      <sz val="9"/>
      <name val="Arial"/>
    </font>
    <font>
      <i/>
      <sz val="9"/>
      <name val="Arial"/>
      <family val="2"/>
    </font>
    <font>
      <b/>
      <u/>
      <sz val="9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9"/>
      <color indexed="9"/>
      <name val="Arial"/>
    </font>
    <font>
      <sz val="12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8"/>
      <color indexed="8"/>
      <name val="Arial"/>
      <family val="2"/>
    </font>
    <font>
      <b/>
      <sz val="16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14" fontId="7" fillId="0" borderId="0" xfId="0" applyNumberFormat="1" applyFont="1"/>
    <xf numFmtId="3" fontId="6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3" fillId="0" borderId="0" xfId="0" applyFont="1"/>
    <xf numFmtId="0" fontId="8" fillId="0" borderId="0" xfId="0" applyFont="1"/>
    <xf numFmtId="0" fontId="6" fillId="0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0" fillId="0" borderId="0" xfId="0" applyFill="1"/>
    <xf numFmtId="164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/>
    <xf numFmtId="164" fontId="0" fillId="0" borderId="0" xfId="0" applyNumberFormat="1"/>
    <xf numFmtId="0" fontId="6" fillId="0" borderId="0" xfId="0" applyFont="1" applyAlignment="1">
      <alignment horizontal="center"/>
    </xf>
    <xf numFmtId="0" fontId="10" fillId="0" borderId="0" xfId="0" applyFont="1"/>
    <xf numFmtId="9" fontId="10" fillId="0" borderId="0" xfId="3" applyFont="1"/>
    <xf numFmtId="6" fontId="10" fillId="0" borderId="0" xfId="0" applyNumberFormat="1" applyFont="1" applyFill="1"/>
    <xf numFmtId="3" fontId="10" fillId="0" borderId="0" xfId="0" applyNumberFormat="1" applyFont="1" applyBorder="1"/>
    <xf numFmtId="164" fontId="10" fillId="0" borderId="0" xfId="0" applyNumberFormat="1" applyFont="1" applyBorder="1"/>
    <xf numFmtId="166" fontId="10" fillId="0" borderId="0" xfId="1" applyNumberFormat="1" applyFont="1"/>
    <xf numFmtId="38" fontId="10" fillId="0" borderId="0" xfId="1" applyNumberFormat="1" applyFont="1"/>
    <xf numFmtId="166" fontId="10" fillId="0" borderId="0" xfId="1" applyNumberFormat="1" applyFont="1" applyFill="1"/>
    <xf numFmtId="3" fontId="6" fillId="0" borderId="0" xfId="0" quotePrefix="1" applyNumberFormat="1" applyFont="1" applyBorder="1" applyAlignment="1">
      <alignment horizontal="center"/>
    </xf>
    <xf numFmtId="49" fontId="6" fillId="0" borderId="0" xfId="0" quotePrefix="1" applyNumberFormat="1" applyFont="1" applyFill="1" applyAlignment="1">
      <alignment horizontal="center"/>
    </xf>
    <xf numFmtId="38" fontId="10" fillId="0" borderId="0" xfId="0" applyNumberFormat="1" applyFont="1"/>
    <xf numFmtId="6" fontId="10" fillId="0" borderId="0" xfId="0" applyNumberFormat="1" applyFont="1"/>
    <xf numFmtId="0" fontId="11" fillId="0" borderId="0" xfId="0" applyFont="1"/>
    <xf numFmtId="164" fontId="13" fillId="0" borderId="0" xfId="0" applyNumberFormat="1" applyFont="1" applyBorder="1"/>
    <xf numFmtId="0" fontId="10" fillId="0" borderId="0" xfId="0" applyFont="1" applyFill="1"/>
    <xf numFmtId="0" fontId="10" fillId="0" borderId="0" xfId="0" quotePrefix="1" applyFont="1" applyAlignment="1">
      <alignment horizontal="left"/>
    </xf>
    <xf numFmtId="0" fontId="13" fillId="0" borderId="0" xfId="0" applyFont="1"/>
    <xf numFmtId="0" fontId="12" fillId="0" borderId="0" xfId="0" applyFont="1" applyFill="1"/>
    <xf numFmtId="0" fontId="12" fillId="0" borderId="0" xfId="0" applyFont="1"/>
    <xf numFmtId="0" fontId="14" fillId="0" borderId="0" xfId="0" applyFont="1"/>
    <xf numFmtId="0" fontId="14" fillId="0" borderId="0" xfId="0" applyFont="1" applyFill="1"/>
    <xf numFmtId="3" fontId="14" fillId="0" borderId="0" xfId="0" applyNumberFormat="1" applyFont="1" applyBorder="1"/>
    <xf numFmtId="164" fontId="14" fillId="0" borderId="0" xfId="0" applyNumberFormat="1" applyFont="1" applyBorder="1"/>
    <xf numFmtId="0" fontId="15" fillId="0" borderId="0" xfId="0" applyFont="1"/>
    <xf numFmtId="0" fontId="15" fillId="0" borderId="0" xfId="0" applyFont="1" applyFill="1"/>
    <xf numFmtId="3" fontId="15" fillId="0" borderId="0" xfId="0" applyNumberFormat="1" applyFont="1" applyBorder="1"/>
    <xf numFmtId="164" fontId="16" fillId="0" borderId="0" xfId="0" applyNumberFormat="1" applyFont="1" applyBorder="1"/>
    <xf numFmtId="38" fontId="10" fillId="0" borderId="0" xfId="1" applyNumberFormat="1" applyFont="1" applyFill="1"/>
    <xf numFmtId="166" fontId="10" fillId="0" borderId="0" xfId="1" applyNumberFormat="1" applyFont="1" applyBorder="1"/>
    <xf numFmtId="166" fontId="10" fillId="0" borderId="1" xfId="1" applyNumberFormat="1" applyFont="1" applyFill="1" applyBorder="1"/>
    <xf numFmtId="38" fontId="10" fillId="0" borderId="0" xfId="1" applyNumberFormat="1" applyFont="1" applyBorder="1"/>
    <xf numFmtId="38" fontId="10" fillId="0" borderId="0" xfId="1" applyNumberFormat="1" applyFont="1" applyFill="1" applyBorder="1"/>
    <xf numFmtId="38" fontId="10" fillId="0" borderId="0" xfId="0" applyNumberFormat="1" applyFont="1" applyFill="1"/>
    <xf numFmtId="6" fontId="10" fillId="0" borderId="0" xfId="0" applyNumberFormat="1" applyFont="1" applyBorder="1"/>
    <xf numFmtId="9" fontId="12" fillId="0" borderId="2" xfId="3" applyFont="1" applyBorder="1"/>
    <xf numFmtId="6" fontId="12" fillId="0" borderId="0" xfId="0" applyNumberFormat="1" applyFont="1" applyFill="1" applyBorder="1"/>
    <xf numFmtId="164" fontId="12" fillId="0" borderId="0" xfId="0" applyNumberFormat="1" applyFont="1" applyFill="1" applyBorder="1"/>
    <xf numFmtId="9" fontId="10" fillId="0" borderId="0" xfId="3" applyFont="1" applyBorder="1"/>
    <xf numFmtId="0" fontId="9" fillId="0" borderId="0" xfId="0" applyFont="1"/>
    <xf numFmtId="6" fontId="10" fillId="0" borderId="0" xfId="1" applyNumberFormat="1" applyFont="1" applyFill="1"/>
    <xf numFmtId="6" fontId="10" fillId="0" borderId="0" xfId="1" applyNumberFormat="1" applyFont="1" applyBorder="1"/>
    <xf numFmtId="0" fontId="0" fillId="2" borderId="0" xfId="0" applyFill="1"/>
    <xf numFmtId="9" fontId="10" fillId="0" borderId="0" xfId="3" applyFont="1" applyFill="1"/>
    <xf numFmtId="9" fontId="10" fillId="0" borderId="0" xfId="3" applyFont="1" applyFill="1" applyBorder="1"/>
    <xf numFmtId="164" fontId="10" fillId="0" borderId="0" xfId="0" applyNumberFormat="1" applyFont="1" applyFill="1" applyBorder="1"/>
    <xf numFmtId="0" fontId="4" fillId="0" borderId="0" xfId="0" applyFont="1" applyFill="1"/>
    <xf numFmtId="3" fontId="10" fillId="0" borderId="0" xfId="0" applyNumberFormat="1" applyFont="1" applyFill="1" applyBorder="1"/>
    <xf numFmtId="6" fontId="10" fillId="3" borderId="0" xfId="1" applyNumberFormat="1" applyFont="1" applyFill="1"/>
    <xf numFmtId="38" fontId="10" fillId="3" borderId="0" xfId="1" applyNumberFormat="1" applyFont="1" applyFill="1"/>
    <xf numFmtId="164" fontId="13" fillId="0" borderId="0" xfId="0" applyNumberFormat="1" applyFont="1" applyFill="1" applyBorder="1"/>
    <xf numFmtId="0" fontId="10" fillId="0" borderId="0" xfId="0" applyFont="1" applyBorder="1"/>
    <xf numFmtId="38" fontId="10" fillId="0" borderId="0" xfId="0" applyNumberFormat="1" applyFont="1" applyFill="1" applyBorder="1"/>
    <xf numFmtId="0" fontId="4" fillId="0" borderId="0" xfId="0" applyFont="1" applyFill="1" applyBorder="1"/>
    <xf numFmtId="9" fontId="0" fillId="0" borderId="0" xfId="3" applyFont="1" applyFill="1"/>
    <xf numFmtId="166" fontId="10" fillId="3" borderId="0" xfId="1" applyNumberFormat="1" applyFont="1" applyFill="1"/>
    <xf numFmtId="0" fontId="7" fillId="2" borderId="0" xfId="0" applyFont="1" applyFill="1"/>
    <xf numFmtId="38" fontId="10" fillId="0" borderId="0" xfId="0" applyNumberFormat="1" applyFont="1" applyBorder="1"/>
    <xf numFmtId="0" fontId="12" fillId="0" borderId="3" xfId="0" applyFont="1" applyBorder="1"/>
    <xf numFmtId="6" fontId="12" fillId="0" borderId="3" xfId="0" applyNumberFormat="1" applyFont="1" applyFill="1" applyBorder="1"/>
    <xf numFmtId="9" fontId="12" fillId="0" borderId="3" xfId="3" applyFont="1" applyBorder="1"/>
    <xf numFmtId="164" fontId="12" fillId="0" borderId="3" xfId="0" applyNumberFormat="1" applyFont="1" applyFill="1" applyBorder="1"/>
    <xf numFmtId="0" fontId="12" fillId="2" borderId="2" xfId="0" applyFont="1" applyFill="1" applyBorder="1"/>
    <xf numFmtId="9" fontId="12" fillId="2" borderId="2" xfId="3" applyFont="1" applyFill="1" applyBorder="1"/>
    <xf numFmtId="0" fontId="17" fillId="2" borderId="2" xfId="0" applyFont="1" applyFill="1" applyBorder="1"/>
    <xf numFmtId="3" fontId="12" fillId="2" borderId="2" xfId="0" applyNumberFormat="1" applyFont="1" applyFill="1" applyBorder="1"/>
    <xf numFmtId="0" fontId="0" fillId="2" borderId="2" xfId="0" applyFill="1" applyBorder="1"/>
    <xf numFmtId="0" fontId="6" fillId="2" borderId="2" xfId="0" applyFont="1" applyFill="1" applyBorder="1"/>
    <xf numFmtId="38" fontId="12" fillId="2" borderId="2" xfId="1" applyNumberFormat="1" applyFont="1" applyFill="1" applyBorder="1"/>
    <xf numFmtId="164" fontId="12" fillId="2" borderId="2" xfId="0" applyNumberFormat="1" applyFont="1" applyFill="1" applyBorder="1"/>
    <xf numFmtId="168" fontId="12" fillId="2" borderId="2" xfId="2" applyNumberFormat="1" applyFont="1" applyFill="1" applyBorder="1"/>
    <xf numFmtId="38" fontId="10" fillId="3" borderId="0" xfId="0" applyNumberFormat="1" applyFont="1" applyFill="1"/>
    <xf numFmtId="0" fontId="7" fillId="0" borderId="0" xfId="0" applyFont="1" applyFill="1"/>
    <xf numFmtId="3" fontId="7" fillId="0" borderId="0" xfId="0" applyNumberFormat="1" applyFont="1" applyBorder="1"/>
    <xf numFmtId="164" fontId="6" fillId="0" borderId="0" xfId="0" applyNumberFormat="1" applyFont="1" applyBorder="1"/>
    <xf numFmtId="9" fontId="7" fillId="0" borderId="0" xfId="3" applyFont="1"/>
    <xf numFmtId="0" fontId="6" fillId="0" borderId="0" xfId="0" applyFont="1" applyFill="1"/>
    <xf numFmtId="166" fontId="12" fillId="2" borderId="2" xfId="1" applyNumberFormat="1" applyFont="1" applyFill="1" applyBorder="1"/>
    <xf numFmtId="38" fontId="12" fillId="2" borderId="2" xfId="0" applyNumberFormat="1" applyFont="1" applyFill="1" applyBorder="1"/>
    <xf numFmtId="3" fontId="6" fillId="2" borderId="2" xfId="0" applyNumberFormat="1" applyFont="1" applyFill="1" applyBorder="1"/>
    <xf numFmtId="164" fontId="6" fillId="2" borderId="2" xfId="0" applyNumberFormat="1" applyFont="1" applyFill="1" applyBorder="1"/>
    <xf numFmtId="38" fontId="6" fillId="2" borderId="2" xfId="0" applyNumberFormat="1" applyFont="1" applyFill="1" applyBorder="1"/>
    <xf numFmtId="6" fontId="12" fillId="2" borderId="2" xfId="0" applyNumberFormat="1" applyFont="1" applyFill="1" applyBorder="1"/>
    <xf numFmtId="0" fontId="6" fillId="2" borderId="0" xfId="0" applyFont="1" applyFill="1"/>
    <xf numFmtId="9" fontId="12" fillId="2" borderId="0" xfId="3" applyFont="1" applyFill="1"/>
    <xf numFmtId="0" fontId="7" fillId="4" borderId="0" xfId="0" applyFont="1" applyFill="1"/>
    <xf numFmtId="0" fontId="0" fillId="4" borderId="0" xfId="0" applyFill="1"/>
    <xf numFmtId="6" fontId="12" fillId="4" borderId="2" xfId="0" applyNumberFormat="1" applyFont="1" applyFill="1" applyBorder="1"/>
    <xf numFmtId="9" fontId="12" fillId="4" borderId="2" xfId="3" applyFont="1" applyFill="1" applyBorder="1"/>
    <xf numFmtId="164" fontId="12" fillId="4" borderId="2" xfId="0" applyNumberFormat="1" applyFont="1" applyFill="1" applyBorder="1"/>
    <xf numFmtId="0" fontId="0" fillId="3" borderId="0" xfId="0" applyFill="1"/>
    <xf numFmtId="3" fontId="0" fillId="3" borderId="0" xfId="0" applyNumberFormat="1" applyFill="1" applyBorder="1"/>
    <xf numFmtId="164" fontId="14" fillId="0" borderId="0" xfId="0" applyNumberFormat="1" applyFont="1" applyFill="1" applyBorder="1"/>
    <xf numFmtId="0" fontId="18" fillId="0" borderId="0" xfId="0" applyFont="1"/>
    <xf numFmtId="0" fontId="0" fillId="0" borderId="4" xfId="0" applyBorder="1"/>
    <xf numFmtId="0" fontId="19" fillId="0" borderId="0" xfId="0" applyFont="1" applyBorder="1" applyAlignment="1"/>
    <xf numFmtId="0" fontId="0" fillId="0" borderId="0" xfId="0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0" fillId="0" borderId="8" xfId="0" applyBorder="1"/>
    <xf numFmtId="0" fontId="13" fillId="0" borderId="9" xfId="0" applyFont="1" applyBorder="1"/>
    <xf numFmtId="0" fontId="13" fillId="0" borderId="10" xfId="0" applyFont="1" applyBorder="1"/>
    <xf numFmtId="9" fontId="1" fillId="0" borderId="0" xfId="3" applyFill="1"/>
    <xf numFmtId="38" fontId="10" fillId="0" borderId="1" xfId="1" applyNumberFormat="1" applyFont="1" applyFill="1" applyBorder="1"/>
    <xf numFmtId="164" fontId="10" fillId="0" borderId="1" xfId="0" applyNumberFormat="1" applyFont="1" applyBorder="1"/>
    <xf numFmtId="6" fontId="10" fillId="0" borderId="0" xfId="0" applyNumberFormat="1" applyFont="1" applyFill="1" applyBorder="1"/>
    <xf numFmtId="6" fontId="10" fillId="3" borderId="0" xfId="0" applyNumberFormat="1" applyFont="1" applyFill="1"/>
    <xf numFmtId="166" fontId="13" fillId="3" borderId="0" xfId="1" applyNumberFormat="1" applyFont="1" applyFill="1"/>
    <xf numFmtId="6" fontId="12" fillId="2" borderId="2" xfId="1" applyNumberFormat="1" applyFont="1" applyFill="1" applyBorder="1"/>
    <xf numFmtId="6" fontId="6" fillId="2" borderId="2" xfId="0" applyNumberFormat="1" applyFont="1" applyFill="1" applyBorder="1"/>
    <xf numFmtId="165" fontId="12" fillId="2" borderId="2" xfId="2" applyNumberFormat="1" applyFont="1" applyFill="1" applyBorder="1"/>
    <xf numFmtId="6" fontId="13" fillId="3" borderId="0" xfId="0" applyNumberFormat="1" applyFont="1" applyFill="1"/>
    <xf numFmtId="166" fontId="13" fillId="0" borderId="0" xfId="1" applyNumberFormat="1" applyFont="1"/>
    <xf numFmtId="6" fontId="12" fillId="2" borderId="2" xfId="2" applyNumberFormat="1" applyFont="1" applyFill="1" applyBorder="1"/>
    <xf numFmtId="9" fontId="12" fillId="0" borderId="3" xfId="3" applyFont="1" applyFill="1" applyBorder="1"/>
    <xf numFmtId="6" fontId="10" fillId="0" borderId="0" xfId="1" applyNumberFormat="1" applyFont="1"/>
    <xf numFmtId="6" fontId="10" fillId="0" borderId="0" xfId="3" applyNumberFormat="1" applyFont="1" applyBorder="1"/>
    <xf numFmtId="6" fontId="13" fillId="0" borderId="0" xfId="0" applyNumberFormat="1" applyFont="1" applyBorder="1"/>
    <xf numFmtId="166" fontId="13" fillId="0" borderId="0" xfId="1" applyNumberFormat="1" applyFont="1" applyFill="1"/>
    <xf numFmtId="0" fontId="20" fillId="0" borderId="0" xfId="0" applyFont="1"/>
    <xf numFmtId="6" fontId="20" fillId="0" borderId="0" xfId="0" applyNumberFormat="1" applyFont="1"/>
    <xf numFmtId="0" fontId="13" fillId="3" borderId="0" xfId="0" applyFont="1" applyFill="1"/>
    <xf numFmtId="0" fontId="12" fillId="2" borderId="0" xfId="0" applyFont="1" applyFill="1"/>
    <xf numFmtId="0" fontId="12" fillId="4" borderId="0" xfId="0" applyFont="1" applyFill="1"/>
    <xf numFmtId="0" fontId="5" fillId="0" borderId="0" xfId="0" applyFont="1" applyBorder="1"/>
    <xf numFmtId="0" fontId="18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/>
    <xf numFmtId="0" fontId="21" fillId="0" borderId="0" xfId="0" applyFont="1"/>
    <xf numFmtId="0" fontId="19" fillId="0" borderId="0" xfId="0" applyFont="1" applyBorder="1" applyAlignment="1">
      <alignment horizontal="center" wrapText="1"/>
    </xf>
    <xf numFmtId="0" fontId="22" fillId="0" borderId="0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23" fillId="0" borderId="0" xfId="0" applyFont="1" applyAlignment="1"/>
    <xf numFmtId="0" fontId="24" fillId="0" borderId="0" xfId="0" applyFont="1"/>
    <xf numFmtId="0" fontId="0" fillId="0" borderId="0" xfId="0" quotePrefix="1" applyBorder="1" applyAlignment="1">
      <alignment horizontal="left"/>
    </xf>
    <xf numFmtId="0" fontId="4" fillId="0" borderId="0" xfId="0" quotePrefix="1" applyFont="1" applyAlignment="1">
      <alignment horizontal="left"/>
    </xf>
    <xf numFmtId="0" fontId="25" fillId="0" borderId="0" xfId="0" applyNumberFormat="1" applyFont="1"/>
    <xf numFmtId="0" fontId="26" fillId="0" borderId="0" xfId="0" applyNumberFormat="1" applyFont="1" applyBorder="1"/>
    <xf numFmtId="0" fontId="0" fillId="0" borderId="0" xfId="0" applyNumberFormat="1"/>
    <xf numFmtId="0" fontId="25" fillId="0" borderId="0" xfId="0" applyNumberFormat="1" applyFont="1" applyBorder="1"/>
    <xf numFmtId="0" fontId="27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0" fontId="25" fillId="0" borderId="0" xfId="0" applyNumberFormat="1" applyFont="1" applyAlignment="1">
      <alignment horizontal="center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25" fillId="0" borderId="0" xfId="0" applyNumberFormat="1" applyFont="1"/>
    <xf numFmtId="49" fontId="25" fillId="0" borderId="0" xfId="0" applyNumberFormat="1" applyFont="1" applyBorder="1"/>
    <xf numFmtId="167" fontId="28" fillId="0" borderId="0" xfId="0" applyNumberFormat="1" applyFont="1"/>
    <xf numFmtId="6" fontId="29" fillId="0" borderId="0" xfId="1" applyNumberFormat="1" applyFont="1"/>
    <xf numFmtId="6" fontId="28" fillId="0" borderId="0" xfId="0" applyNumberFormat="1" applyFont="1" applyBorder="1"/>
    <xf numFmtId="0" fontId="29" fillId="0" borderId="0" xfId="0" applyFont="1"/>
    <xf numFmtId="166" fontId="29" fillId="0" borderId="4" xfId="1" applyNumberFormat="1" applyFont="1" applyBorder="1"/>
    <xf numFmtId="167" fontId="28" fillId="0" borderId="4" xfId="0" applyNumberFormat="1" applyFont="1" applyBorder="1"/>
    <xf numFmtId="166" fontId="29" fillId="0" borderId="0" xfId="1" applyNumberFormat="1" applyFont="1"/>
    <xf numFmtId="6" fontId="28" fillId="0" borderId="0" xfId="0" applyNumberFormat="1" applyFont="1"/>
    <xf numFmtId="166" fontId="28" fillId="0" borderId="0" xfId="1" applyNumberFormat="1" applyFont="1" applyAlignment="1">
      <alignment horizontal="right"/>
    </xf>
    <xf numFmtId="6" fontId="28" fillId="0" borderId="0" xfId="1" applyNumberFormat="1" applyFont="1" applyAlignment="1">
      <alignment horizontal="right"/>
    </xf>
    <xf numFmtId="166" fontId="29" fillId="0" borderId="0" xfId="1" applyNumberFormat="1" applyFont="1" applyFill="1" applyBorder="1"/>
    <xf numFmtId="0" fontId="30" fillId="0" borderId="0" xfId="0" applyFont="1"/>
    <xf numFmtId="38" fontId="28" fillId="0" borderId="0" xfId="0" applyNumberFormat="1" applyFont="1"/>
    <xf numFmtId="166" fontId="28" fillId="0" borderId="4" xfId="1" applyNumberFormat="1" applyFont="1" applyBorder="1" applyAlignment="1">
      <alignment horizontal="right"/>
    </xf>
    <xf numFmtId="38" fontId="28" fillId="0" borderId="4" xfId="0" applyNumberFormat="1" applyFont="1" applyBorder="1"/>
    <xf numFmtId="166" fontId="31" fillId="0" borderId="4" xfId="1" applyNumberFormat="1" applyFont="1" applyFill="1" applyBorder="1"/>
    <xf numFmtId="43" fontId="0" fillId="0" borderId="0" xfId="0" applyNumberFormat="1"/>
    <xf numFmtId="43" fontId="29" fillId="0" borderId="0" xfId="1" applyNumberFormat="1" applyFont="1"/>
    <xf numFmtId="166" fontId="0" fillId="0" borderId="0" xfId="0" applyNumberFormat="1"/>
    <xf numFmtId="6" fontId="28" fillId="0" borderId="4" xfId="0" applyNumberFormat="1" applyFont="1" applyBorder="1"/>
    <xf numFmtId="6" fontId="29" fillId="0" borderId="4" xfId="1" applyNumberFormat="1" applyFont="1" applyBorder="1"/>
    <xf numFmtId="6" fontId="28" fillId="0" borderId="4" xfId="1" applyNumberFormat="1" applyFont="1" applyBorder="1" applyAlignment="1">
      <alignment horizontal="right"/>
    </xf>
    <xf numFmtId="6" fontId="25" fillId="0" borderId="0" xfId="1" applyNumberFormat="1" applyFont="1"/>
    <xf numFmtId="6" fontId="25" fillId="0" borderId="3" xfId="0" applyNumberFormat="1" applyFont="1" applyBorder="1"/>
    <xf numFmtId="0" fontId="25" fillId="0" borderId="0" xfId="0" applyFont="1"/>
    <xf numFmtId="166" fontId="25" fillId="0" borderId="0" xfId="1" applyNumberFormat="1" applyFont="1"/>
    <xf numFmtId="0" fontId="28" fillId="0" borderId="0" xfId="0" applyNumberFormat="1" applyFont="1" applyBorder="1"/>
    <xf numFmtId="9" fontId="27" fillId="0" borderId="0" xfId="3" applyFont="1"/>
    <xf numFmtId="0" fontId="30" fillId="0" borderId="0" xfId="0" applyFont="1" applyFill="1"/>
    <xf numFmtId="167" fontId="28" fillId="0" borderId="0" xfId="0" applyNumberFormat="1" applyFont="1" applyFill="1" applyBorder="1"/>
    <xf numFmtId="167" fontId="28" fillId="0" borderId="0" xfId="0" applyNumberFormat="1" applyFont="1" applyBorder="1"/>
    <xf numFmtId="0" fontId="30" fillId="0" borderId="0" xfId="0" applyNumberFormat="1" applyFont="1" applyBorder="1"/>
    <xf numFmtId="38" fontId="30" fillId="0" borderId="0" xfId="0" applyNumberFormat="1" applyFont="1"/>
    <xf numFmtId="166" fontId="30" fillId="0" borderId="0" xfId="0" applyNumberFormat="1" applyFont="1"/>
    <xf numFmtId="166" fontId="28" fillId="0" borderId="0" xfId="0" applyNumberFormat="1" applyFont="1"/>
    <xf numFmtId="0" fontId="29" fillId="0" borderId="0" xfId="0" quotePrefix="1" applyFont="1" applyAlignment="1">
      <alignment horizontal="left"/>
    </xf>
    <xf numFmtId="0" fontId="28" fillId="0" borderId="0" xfId="0" applyNumberFormat="1" applyFont="1"/>
    <xf numFmtId="0" fontId="27" fillId="0" borderId="0" xfId="0" quotePrefix="1" applyFont="1" applyAlignment="1">
      <alignment horizontal="center"/>
    </xf>
    <xf numFmtId="0" fontId="18" fillId="0" borderId="11" xfId="0" applyFont="1" applyBorder="1"/>
    <xf numFmtId="0" fontId="18" fillId="0" borderId="12" xfId="0" applyFont="1" applyBorder="1"/>
    <xf numFmtId="0" fontId="26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Proposed Income 2003-4</a:t>
            </a:r>
          </a:p>
        </c:rich>
      </c:tx>
      <c:layout>
        <c:manualLayout>
          <c:xMode val="edge"/>
          <c:yMode val="edge"/>
          <c:x val="0.39178690344062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187569367369589"/>
          <c:y val="0.26753670473083196"/>
          <c:w val="0.37624861265260823"/>
          <c:h val="0.5530179445350733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682-478C-A146-42D2317F111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82-478C-A146-42D2317F111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682-478C-A146-42D2317F111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682-478C-A146-42D2317F111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682-478C-A146-42D2317F111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682-478C-A146-42D2317F111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682-478C-A146-42D2317F111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682-478C-A146-42D2317F111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charts'!$C$9:$C$16</c:f>
              <c:strCache>
                <c:ptCount val="8"/>
                <c:pt idx="0">
                  <c:v>Direct Donations (Pledge Drive)</c:v>
                </c:pt>
                <c:pt idx="1">
                  <c:v>Gift Wrap(net)</c:v>
                </c:pt>
                <c:pt idx="2">
                  <c:v>Bryant Blast(net)</c:v>
                </c:pt>
                <c:pt idx="3">
                  <c:v>Fee Based Income</c:v>
                </c:pt>
                <c:pt idx="4">
                  <c:v>Scrip at Stores </c:v>
                </c:pt>
                <c:pt idx="5">
                  <c:v>Income from school activities</c:v>
                </c:pt>
                <c:pt idx="6">
                  <c:v>Other Income (Interest)</c:v>
                </c:pt>
                <c:pt idx="7">
                  <c:v>Auction</c:v>
                </c:pt>
              </c:strCache>
            </c:strRef>
          </c:cat>
          <c:val>
            <c:numRef>
              <c:f>'collapsed budget for charts'!$D$9:$D$16</c:f>
            </c:numRef>
          </c:val>
          <c:extLst>
            <c:ext xmlns:c16="http://schemas.microsoft.com/office/drawing/2014/chart" uri="{C3380CC4-5D6E-409C-BE32-E72D297353CC}">
              <c16:uniqueId val="{00000008-0682-478C-A146-42D2317F1114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682-478C-A146-42D2317F111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682-478C-A146-42D2317F111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682-478C-A146-42D2317F111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682-478C-A146-42D2317F111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682-478C-A146-42D2317F111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682-478C-A146-42D2317F111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682-478C-A146-42D2317F111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682-478C-A146-42D2317F111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charts'!$C$9:$C$16</c:f>
              <c:strCache>
                <c:ptCount val="8"/>
                <c:pt idx="0">
                  <c:v>Direct Donations (Pledge Drive)</c:v>
                </c:pt>
                <c:pt idx="1">
                  <c:v>Gift Wrap(net)</c:v>
                </c:pt>
                <c:pt idx="2">
                  <c:v>Bryant Blast(net)</c:v>
                </c:pt>
                <c:pt idx="3">
                  <c:v>Fee Based Income</c:v>
                </c:pt>
                <c:pt idx="4">
                  <c:v>Scrip at Stores </c:v>
                </c:pt>
                <c:pt idx="5">
                  <c:v>Income from school activities</c:v>
                </c:pt>
                <c:pt idx="6">
                  <c:v>Other Income (Interest)</c:v>
                </c:pt>
                <c:pt idx="7">
                  <c:v>Auction</c:v>
                </c:pt>
              </c:strCache>
            </c:strRef>
          </c:cat>
          <c:val>
            <c:numRef>
              <c:f>'collapsed budget for charts'!$E$9:$E$16</c:f>
            </c:numRef>
          </c:val>
          <c:extLst>
            <c:ext xmlns:c16="http://schemas.microsoft.com/office/drawing/2014/chart" uri="{C3380CC4-5D6E-409C-BE32-E72D297353CC}">
              <c16:uniqueId val="{00000011-0682-478C-A146-42D2317F1114}"/>
            </c:ext>
          </c:extLst>
        </c:ser>
        <c:ser>
          <c:idx val="3"/>
          <c:order val="2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682-478C-A146-42D2317F111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682-478C-A146-42D2317F111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682-478C-A146-42D2317F111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682-478C-A146-42D2317F111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682-478C-A146-42D2317F111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682-478C-A146-42D2317F111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682-478C-A146-42D2317F111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682-478C-A146-42D2317F111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charts'!$C$9:$C$16</c:f>
              <c:strCache>
                <c:ptCount val="8"/>
                <c:pt idx="0">
                  <c:v>Direct Donations (Pledge Drive)</c:v>
                </c:pt>
                <c:pt idx="1">
                  <c:v>Gift Wrap(net)</c:v>
                </c:pt>
                <c:pt idx="2">
                  <c:v>Bryant Blast(net)</c:v>
                </c:pt>
                <c:pt idx="3">
                  <c:v>Fee Based Income</c:v>
                </c:pt>
                <c:pt idx="4">
                  <c:v>Scrip at Stores </c:v>
                </c:pt>
                <c:pt idx="5">
                  <c:v>Income from school activities</c:v>
                </c:pt>
                <c:pt idx="6">
                  <c:v>Other Income (Interest)</c:v>
                </c:pt>
                <c:pt idx="7">
                  <c:v>Auction</c:v>
                </c:pt>
              </c:strCache>
            </c:strRef>
          </c:cat>
          <c:val>
            <c:numRef>
              <c:f>'collapsed budget for charts'!$F$9:$F$16</c:f>
            </c:numRef>
          </c:val>
          <c:extLst>
            <c:ext xmlns:c16="http://schemas.microsoft.com/office/drawing/2014/chart" uri="{C3380CC4-5D6E-409C-BE32-E72D297353CC}">
              <c16:uniqueId val="{0000001A-0682-478C-A146-42D2317F1114}"/>
            </c:ext>
          </c:extLst>
        </c:ser>
        <c:ser>
          <c:idx val="4"/>
          <c:order val="3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682-478C-A146-42D2317F111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0682-478C-A146-42D2317F111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682-478C-A146-42D2317F111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0682-478C-A146-42D2317F111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682-478C-A146-42D2317F111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0682-478C-A146-42D2317F111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682-478C-A146-42D2317F111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0682-478C-A146-42D2317F111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charts'!$C$9:$C$16</c:f>
              <c:strCache>
                <c:ptCount val="8"/>
                <c:pt idx="0">
                  <c:v>Direct Donations (Pledge Drive)</c:v>
                </c:pt>
                <c:pt idx="1">
                  <c:v>Gift Wrap(net)</c:v>
                </c:pt>
                <c:pt idx="2">
                  <c:v>Bryant Blast(net)</c:v>
                </c:pt>
                <c:pt idx="3">
                  <c:v>Fee Based Income</c:v>
                </c:pt>
                <c:pt idx="4">
                  <c:v>Scrip at Stores </c:v>
                </c:pt>
                <c:pt idx="5">
                  <c:v>Income from school activities</c:v>
                </c:pt>
                <c:pt idx="6">
                  <c:v>Other Income (Interest)</c:v>
                </c:pt>
                <c:pt idx="7">
                  <c:v>Auction</c:v>
                </c:pt>
              </c:strCache>
            </c:strRef>
          </c:cat>
          <c:val>
            <c:numRef>
              <c:f>'collapsed budget for charts'!$G$9:$G$16</c:f>
            </c:numRef>
          </c:val>
          <c:extLst>
            <c:ext xmlns:c16="http://schemas.microsoft.com/office/drawing/2014/chart" uri="{C3380CC4-5D6E-409C-BE32-E72D297353CC}">
              <c16:uniqueId val="{00000023-0682-478C-A146-42D2317F1114}"/>
            </c:ext>
          </c:extLst>
        </c:ser>
        <c:ser>
          <c:idx val="5"/>
          <c:order val="4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0682-478C-A146-42D2317F111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682-478C-A146-42D2317F111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0682-478C-A146-42D2317F111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682-478C-A146-42D2317F111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0682-478C-A146-42D2317F111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682-478C-A146-42D2317F111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0682-478C-A146-42D2317F111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682-478C-A146-42D2317F111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charts'!$C$9:$C$16</c:f>
              <c:strCache>
                <c:ptCount val="8"/>
                <c:pt idx="0">
                  <c:v>Direct Donations (Pledge Drive)</c:v>
                </c:pt>
                <c:pt idx="1">
                  <c:v>Gift Wrap(net)</c:v>
                </c:pt>
                <c:pt idx="2">
                  <c:v>Bryant Blast(net)</c:v>
                </c:pt>
                <c:pt idx="3">
                  <c:v>Fee Based Income</c:v>
                </c:pt>
                <c:pt idx="4">
                  <c:v>Scrip at Stores </c:v>
                </c:pt>
                <c:pt idx="5">
                  <c:v>Income from school activities</c:v>
                </c:pt>
                <c:pt idx="6">
                  <c:v>Other Income (Interest)</c:v>
                </c:pt>
                <c:pt idx="7">
                  <c:v>Auction</c:v>
                </c:pt>
              </c:strCache>
            </c:strRef>
          </c:cat>
          <c:val>
            <c:numRef>
              <c:f>'collapsed budget for charts'!$H$9:$H$16</c:f>
            </c:numRef>
          </c:val>
          <c:extLst>
            <c:ext xmlns:c16="http://schemas.microsoft.com/office/drawing/2014/chart" uri="{C3380CC4-5D6E-409C-BE32-E72D297353CC}">
              <c16:uniqueId val="{0000002C-0682-478C-A146-42D2317F1114}"/>
            </c:ext>
          </c:extLst>
        </c:ser>
        <c:ser>
          <c:idx val="6"/>
          <c:order val="5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682-478C-A146-42D2317F111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0682-478C-A146-42D2317F111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682-478C-A146-42D2317F111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0682-478C-A146-42D2317F111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682-478C-A146-42D2317F111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0682-478C-A146-42D2317F111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682-478C-A146-42D2317F111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0682-478C-A146-42D2317F111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charts'!$C$9:$C$16</c:f>
              <c:strCache>
                <c:ptCount val="8"/>
                <c:pt idx="0">
                  <c:v>Direct Donations (Pledge Drive)</c:v>
                </c:pt>
                <c:pt idx="1">
                  <c:v>Gift Wrap(net)</c:v>
                </c:pt>
                <c:pt idx="2">
                  <c:v>Bryant Blast(net)</c:v>
                </c:pt>
                <c:pt idx="3">
                  <c:v>Fee Based Income</c:v>
                </c:pt>
                <c:pt idx="4">
                  <c:v>Scrip at Stores </c:v>
                </c:pt>
                <c:pt idx="5">
                  <c:v>Income from school activities</c:v>
                </c:pt>
                <c:pt idx="6">
                  <c:v>Other Income (Interest)</c:v>
                </c:pt>
                <c:pt idx="7">
                  <c:v>Auction</c:v>
                </c:pt>
              </c:strCache>
            </c:strRef>
          </c:cat>
          <c:val>
            <c:numRef>
              <c:f>'collapsed budget for charts'!$I$9:$I$16</c:f>
            </c:numRef>
          </c:val>
          <c:extLst>
            <c:ext xmlns:c16="http://schemas.microsoft.com/office/drawing/2014/chart" uri="{C3380CC4-5D6E-409C-BE32-E72D297353CC}">
              <c16:uniqueId val="{00000035-0682-478C-A146-42D2317F1114}"/>
            </c:ext>
          </c:extLst>
        </c:ser>
        <c:ser>
          <c:idx val="0"/>
          <c:order val="6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pattFill prst="pct10">
                <a:fgClr>
                  <a:srgbClr xmlns:mc="http://schemas.openxmlformats.org/markup-compatibility/2006" xmlns:a14="http://schemas.microsoft.com/office/drawing/2010/main" val="9999FF" mc:Ignorable="a14" a14:legacySpreadsheetColorIndex="2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0682-478C-A146-42D2317F1114}"/>
              </c:ext>
            </c:extLst>
          </c:dPt>
          <c:dPt>
            <c:idx val="1"/>
            <c:bubble3D val="0"/>
            <c:spPr>
              <a:pattFill prst="lgGrid">
                <a:fgClr>
                  <a:srgbClr xmlns:mc="http://schemas.openxmlformats.org/markup-compatibility/2006" xmlns:a14="http://schemas.microsoft.com/office/drawing/2010/main" val="993366" mc:Ignorable="a14" a14:legacySpreadsheetColorIndex="2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682-478C-A146-42D2317F111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0682-478C-A146-42D2317F1114}"/>
              </c:ext>
            </c:extLst>
          </c:dPt>
          <c:dPt>
            <c:idx val="3"/>
            <c:bubble3D val="0"/>
            <c:spPr>
              <a:pattFill prst="dkHorz">
                <a:fgClr>
                  <a:srgbClr xmlns:mc="http://schemas.openxmlformats.org/markup-compatibility/2006" xmlns:a14="http://schemas.microsoft.com/office/drawing/2010/main" val="3366FF" mc:Ignorable="a14" a14:legacySpreadsheetColorIndex="4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682-478C-A146-42D2317F111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0682-478C-A146-42D2317F1114}"/>
              </c:ext>
            </c:extLst>
          </c:dPt>
          <c:dPt>
            <c:idx val="5"/>
            <c:bubble3D val="0"/>
            <c:spPr>
              <a:pattFill prst="lgCheck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0682-478C-A146-42D2317F111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0682-478C-A146-42D2317F111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682-478C-A146-42D2317F111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7813540510543835"/>
                  <c:y val="0.3197389885807503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682-478C-A146-42D2317F1114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7-0682-478C-A146-42D2317F111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997780244173141"/>
                  <c:y val="0.6345840130505709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682-478C-A146-42D2317F111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997780244173141"/>
                  <c:y val="0.3164763458401305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0682-478C-A146-42D2317F111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9633740288568255"/>
                  <c:y val="0.2512234910277324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682-478C-A146-42D2317F111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241953385127636"/>
                  <c:y val="0.1827079934747145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682-478C-A146-42D2317F111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2852386237513875"/>
                  <c:y val="0.1239804241435562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682-478C-A146-42D2317F111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1054384017758048"/>
                  <c:y val="0.1566068515497552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682-478C-A146-42D2317F111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682-478C-A146-42D2317F111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charts'!$C$9:$C$16</c:f>
              <c:strCache>
                <c:ptCount val="8"/>
                <c:pt idx="0">
                  <c:v>Direct Donations (Pledge Drive)</c:v>
                </c:pt>
                <c:pt idx="1">
                  <c:v>Gift Wrap(net)</c:v>
                </c:pt>
                <c:pt idx="2">
                  <c:v>Bryant Blast(net)</c:v>
                </c:pt>
                <c:pt idx="3">
                  <c:v>Fee Based Income</c:v>
                </c:pt>
                <c:pt idx="4">
                  <c:v>Scrip at Stores </c:v>
                </c:pt>
                <c:pt idx="5">
                  <c:v>Income from school activities</c:v>
                </c:pt>
                <c:pt idx="6">
                  <c:v>Other Income (Interest)</c:v>
                </c:pt>
                <c:pt idx="7">
                  <c:v>Auction</c:v>
                </c:pt>
              </c:strCache>
            </c:strRef>
          </c:cat>
          <c:val>
            <c:numRef>
              <c:f>'collapsed budget for charts'!$J$9:$J$16</c:f>
              <c:numCache>
                <c:formatCode>0%</c:formatCode>
                <c:ptCount val="8"/>
                <c:pt idx="0">
                  <c:v>0.34</c:v>
                </c:pt>
                <c:pt idx="1">
                  <c:v>0.23</c:v>
                </c:pt>
                <c:pt idx="2">
                  <c:v>0.22</c:v>
                </c:pt>
                <c:pt idx="3">
                  <c:v>0.1</c:v>
                </c:pt>
                <c:pt idx="4">
                  <c:v>7.0000000000000007E-2</c:v>
                </c:pt>
                <c:pt idx="5">
                  <c:v>0.03</c:v>
                </c:pt>
                <c:pt idx="6">
                  <c:v>7.9365079365079361E-3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682-478C-A146-42D2317F111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Proposed Expenses 2003-4</a:t>
            </a:r>
          </a:p>
        </c:rich>
      </c:tx>
      <c:layout>
        <c:manualLayout>
          <c:xMode val="edge"/>
          <c:yMode val="edge"/>
          <c:x val="0.3806881243063263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187569367369589"/>
          <c:y val="0.26753670473083196"/>
          <c:w val="0.37624861265260823"/>
          <c:h val="0.5530179445350733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B9-47BC-809D-78914D999E6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B9-47BC-809D-78914D999E6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FB9-47BC-809D-78914D999E6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FB9-47BC-809D-78914D999E6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FB9-47BC-809D-78914D999E6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FB9-47BC-809D-78914D999E6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FB9-47BC-809D-78914D999E6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FB9-47BC-809D-78914D999E64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FB9-47BC-809D-78914D999E64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FB9-47BC-809D-78914D999E64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FB9-47BC-809D-78914D999E64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FB9-47BC-809D-78914D999E64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FB9-47BC-809D-78914D999E64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FB9-47BC-809D-78914D999E64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FB9-47BC-809D-78914D999E64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FB9-47BC-809D-78914D999E64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FB9-47BC-809D-78914D999E64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FB9-47BC-809D-78914D999E64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FB9-47BC-809D-78914D999E64}"/>
              </c:ext>
            </c:extLst>
          </c:dPt>
          <c:dPt>
            <c:idx val="19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FB9-47BC-809D-78914D999E64}"/>
              </c:ext>
            </c:extLst>
          </c:dPt>
          <c:dPt>
            <c:idx val="2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FB9-47BC-809D-78914D999E64}"/>
              </c:ext>
            </c:extLst>
          </c:dPt>
          <c:dPt>
            <c:idx val="2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FB9-47BC-809D-78914D999E64}"/>
              </c:ext>
            </c:extLst>
          </c:dPt>
          <c:dPt>
            <c:idx val="22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FB9-47BC-809D-78914D999E64}"/>
              </c:ext>
            </c:extLst>
          </c:dPt>
          <c:dPt>
            <c:idx val="2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FB9-47BC-809D-78914D999E64}"/>
              </c:ext>
            </c:extLst>
          </c:dPt>
          <c:dPt>
            <c:idx val="24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FB9-47BC-809D-78914D999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charts'!$C$31:$C$111</c:f>
              <c:strCache>
                <c:ptCount val="25"/>
                <c:pt idx="0">
                  <c:v> Arts and Cultures</c:v>
                </c:pt>
                <c:pt idx="2">
                  <c:v> Teacher Support </c:v>
                </c:pt>
                <c:pt idx="4">
                  <c:v> Technology </c:v>
                </c:pt>
                <c:pt idx="6">
                  <c:v> Music </c:v>
                </c:pt>
                <c:pt idx="8">
                  <c:v> Library </c:v>
                </c:pt>
                <c:pt idx="10">
                  <c:v> Science &amp; Math </c:v>
                </c:pt>
                <c:pt idx="12">
                  <c:v> Tutoring &amp; Academic Support</c:v>
                </c:pt>
                <c:pt idx="14">
                  <c:v> Healthy Bodies </c:v>
                </c:pt>
                <c:pt idx="16">
                  <c:v> World &amp; Community</c:v>
                </c:pt>
                <c:pt idx="18">
                  <c:v> Volunteerism </c:v>
                </c:pt>
                <c:pt idx="20">
                  <c:v> Information &amp; Communication</c:v>
                </c:pt>
                <c:pt idx="22">
                  <c:v> PTSA Business Expenses </c:v>
                </c:pt>
                <c:pt idx="24">
                  <c:v> Discretionary Funds / Fin. Support</c:v>
                </c:pt>
              </c:strCache>
            </c:strRef>
          </c:cat>
          <c:val>
            <c:numRef>
              <c:f>'collapsed budget for charts'!$D$31:$D$111</c:f>
            </c:numRef>
          </c:val>
          <c:extLst>
            <c:ext xmlns:c16="http://schemas.microsoft.com/office/drawing/2014/chart" uri="{C3380CC4-5D6E-409C-BE32-E72D297353CC}">
              <c16:uniqueId val="{00000019-3FB9-47BC-809D-78914D999E64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FB9-47BC-809D-78914D999E6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FB9-47BC-809D-78914D999E6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FB9-47BC-809D-78914D999E6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FB9-47BC-809D-78914D999E6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3FB9-47BC-809D-78914D999E6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FB9-47BC-809D-78914D999E6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3FB9-47BC-809D-78914D999E6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FB9-47BC-809D-78914D999E64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3FB9-47BC-809D-78914D999E64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FB9-47BC-809D-78914D999E64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3FB9-47BC-809D-78914D999E64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FB9-47BC-809D-78914D999E64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3FB9-47BC-809D-78914D999E64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FB9-47BC-809D-78914D999E64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3FB9-47BC-809D-78914D999E64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FB9-47BC-809D-78914D999E64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3FB9-47BC-809D-78914D999E64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FB9-47BC-809D-78914D999E64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3FB9-47BC-809D-78914D999E64}"/>
              </c:ext>
            </c:extLst>
          </c:dPt>
          <c:dPt>
            <c:idx val="19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FB9-47BC-809D-78914D999E64}"/>
              </c:ext>
            </c:extLst>
          </c:dPt>
          <c:dPt>
            <c:idx val="2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3FB9-47BC-809D-78914D999E64}"/>
              </c:ext>
            </c:extLst>
          </c:dPt>
          <c:dPt>
            <c:idx val="2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FB9-47BC-809D-78914D999E64}"/>
              </c:ext>
            </c:extLst>
          </c:dPt>
          <c:dPt>
            <c:idx val="22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3FB9-47BC-809D-78914D999E64}"/>
              </c:ext>
            </c:extLst>
          </c:dPt>
          <c:dPt>
            <c:idx val="2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FB9-47BC-809D-78914D999E64}"/>
              </c:ext>
            </c:extLst>
          </c:dPt>
          <c:dPt>
            <c:idx val="24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3FB9-47BC-809D-78914D999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charts'!$C$31:$C$111</c:f>
              <c:strCache>
                <c:ptCount val="25"/>
                <c:pt idx="0">
                  <c:v> Arts and Cultures</c:v>
                </c:pt>
                <c:pt idx="2">
                  <c:v> Teacher Support </c:v>
                </c:pt>
                <c:pt idx="4">
                  <c:v> Technology </c:v>
                </c:pt>
                <c:pt idx="6">
                  <c:v> Music </c:v>
                </c:pt>
                <c:pt idx="8">
                  <c:v> Library </c:v>
                </c:pt>
                <c:pt idx="10">
                  <c:v> Science &amp; Math </c:v>
                </c:pt>
                <c:pt idx="12">
                  <c:v> Tutoring &amp; Academic Support</c:v>
                </c:pt>
                <c:pt idx="14">
                  <c:v> Healthy Bodies </c:v>
                </c:pt>
                <c:pt idx="16">
                  <c:v> World &amp; Community</c:v>
                </c:pt>
                <c:pt idx="18">
                  <c:v> Volunteerism </c:v>
                </c:pt>
                <c:pt idx="20">
                  <c:v> Information &amp; Communication</c:v>
                </c:pt>
                <c:pt idx="22">
                  <c:v> PTSA Business Expenses </c:v>
                </c:pt>
                <c:pt idx="24">
                  <c:v> Discretionary Funds / Fin. Support</c:v>
                </c:pt>
              </c:strCache>
            </c:strRef>
          </c:cat>
          <c:val>
            <c:numRef>
              <c:f>'collapsed budget for charts'!$E$31:$E$111</c:f>
            </c:numRef>
          </c:val>
          <c:extLst>
            <c:ext xmlns:c16="http://schemas.microsoft.com/office/drawing/2014/chart" uri="{C3380CC4-5D6E-409C-BE32-E72D297353CC}">
              <c16:uniqueId val="{00000033-3FB9-47BC-809D-78914D999E64}"/>
            </c:ext>
          </c:extLst>
        </c:ser>
        <c:ser>
          <c:idx val="3"/>
          <c:order val="2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3FB9-47BC-809D-78914D999E6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FB9-47BC-809D-78914D999E6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3FB9-47BC-809D-78914D999E6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FB9-47BC-809D-78914D999E6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3FB9-47BC-809D-78914D999E6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FB9-47BC-809D-78914D999E6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3FB9-47BC-809D-78914D999E6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FB9-47BC-809D-78914D999E64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3FB9-47BC-809D-78914D999E64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FB9-47BC-809D-78914D999E64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3FB9-47BC-809D-78914D999E64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FB9-47BC-809D-78914D999E64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3FB9-47BC-809D-78914D999E64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FB9-47BC-809D-78914D999E64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3FB9-47BC-809D-78914D999E64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FB9-47BC-809D-78914D999E64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3FB9-47BC-809D-78914D999E64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FB9-47BC-809D-78914D999E64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3FB9-47BC-809D-78914D999E64}"/>
              </c:ext>
            </c:extLst>
          </c:dPt>
          <c:dPt>
            <c:idx val="19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FB9-47BC-809D-78914D999E64}"/>
              </c:ext>
            </c:extLst>
          </c:dPt>
          <c:dPt>
            <c:idx val="2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3FB9-47BC-809D-78914D999E64}"/>
              </c:ext>
            </c:extLst>
          </c:dPt>
          <c:dPt>
            <c:idx val="2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FB9-47BC-809D-78914D999E64}"/>
              </c:ext>
            </c:extLst>
          </c:dPt>
          <c:dPt>
            <c:idx val="22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3FB9-47BC-809D-78914D999E64}"/>
              </c:ext>
            </c:extLst>
          </c:dPt>
          <c:dPt>
            <c:idx val="2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FB9-47BC-809D-78914D999E64}"/>
              </c:ext>
            </c:extLst>
          </c:dPt>
          <c:dPt>
            <c:idx val="24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3FB9-47BC-809D-78914D999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charts'!$C$31:$C$111</c:f>
              <c:strCache>
                <c:ptCount val="25"/>
                <c:pt idx="0">
                  <c:v> Arts and Cultures</c:v>
                </c:pt>
                <c:pt idx="2">
                  <c:v> Teacher Support </c:v>
                </c:pt>
                <c:pt idx="4">
                  <c:v> Technology </c:v>
                </c:pt>
                <c:pt idx="6">
                  <c:v> Music </c:v>
                </c:pt>
                <c:pt idx="8">
                  <c:v> Library </c:v>
                </c:pt>
                <c:pt idx="10">
                  <c:v> Science &amp; Math </c:v>
                </c:pt>
                <c:pt idx="12">
                  <c:v> Tutoring &amp; Academic Support</c:v>
                </c:pt>
                <c:pt idx="14">
                  <c:v> Healthy Bodies </c:v>
                </c:pt>
                <c:pt idx="16">
                  <c:v> World &amp; Community</c:v>
                </c:pt>
                <c:pt idx="18">
                  <c:v> Volunteerism </c:v>
                </c:pt>
                <c:pt idx="20">
                  <c:v> Information &amp; Communication</c:v>
                </c:pt>
                <c:pt idx="22">
                  <c:v> PTSA Business Expenses </c:v>
                </c:pt>
                <c:pt idx="24">
                  <c:v> Discretionary Funds / Fin. Support</c:v>
                </c:pt>
              </c:strCache>
            </c:strRef>
          </c:cat>
          <c:val>
            <c:numRef>
              <c:f>'collapsed budget for charts'!$F$31:$F$111</c:f>
            </c:numRef>
          </c:val>
          <c:extLst>
            <c:ext xmlns:c16="http://schemas.microsoft.com/office/drawing/2014/chart" uri="{C3380CC4-5D6E-409C-BE32-E72D297353CC}">
              <c16:uniqueId val="{0000004D-3FB9-47BC-809D-78914D999E64}"/>
            </c:ext>
          </c:extLst>
        </c:ser>
        <c:ser>
          <c:idx val="4"/>
          <c:order val="3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3FB9-47BC-809D-78914D999E6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FB9-47BC-809D-78914D999E6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3FB9-47BC-809D-78914D999E6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FB9-47BC-809D-78914D999E6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3FB9-47BC-809D-78914D999E6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FB9-47BC-809D-78914D999E6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3FB9-47BC-809D-78914D999E6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FB9-47BC-809D-78914D999E64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3FB9-47BC-809D-78914D999E64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FB9-47BC-809D-78914D999E64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3FB9-47BC-809D-78914D999E64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FB9-47BC-809D-78914D999E64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3FB9-47BC-809D-78914D999E64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FB9-47BC-809D-78914D999E64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3FB9-47BC-809D-78914D999E64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FB9-47BC-809D-78914D999E64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3FB9-47BC-809D-78914D999E64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FB9-47BC-809D-78914D999E64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3FB9-47BC-809D-78914D999E64}"/>
              </c:ext>
            </c:extLst>
          </c:dPt>
          <c:dPt>
            <c:idx val="19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FB9-47BC-809D-78914D999E64}"/>
              </c:ext>
            </c:extLst>
          </c:dPt>
          <c:dPt>
            <c:idx val="2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3FB9-47BC-809D-78914D999E64}"/>
              </c:ext>
            </c:extLst>
          </c:dPt>
          <c:dPt>
            <c:idx val="2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3FB9-47BC-809D-78914D999E64}"/>
              </c:ext>
            </c:extLst>
          </c:dPt>
          <c:dPt>
            <c:idx val="22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3FB9-47BC-809D-78914D999E64}"/>
              </c:ext>
            </c:extLst>
          </c:dPt>
          <c:dPt>
            <c:idx val="2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3FB9-47BC-809D-78914D999E64}"/>
              </c:ext>
            </c:extLst>
          </c:dPt>
          <c:dPt>
            <c:idx val="24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3FB9-47BC-809D-78914D999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charts'!$C$31:$C$111</c:f>
              <c:strCache>
                <c:ptCount val="25"/>
                <c:pt idx="0">
                  <c:v> Arts and Cultures</c:v>
                </c:pt>
                <c:pt idx="2">
                  <c:v> Teacher Support </c:v>
                </c:pt>
                <c:pt idx="4">
                  <c:v> Technology </c:v>
                </c:pt>
                <c:pt idx="6">
                  <c:v> Music </c:v>
                </c:pt>
                <c:pt idx="8">
                  <c:v> Library </c:v>
                </c:pt>
                <c:pt idx="10">
                  <c:v> Science &amp; Math </c:v>
                </c:pt>
                <c:pt idx="12">
                  <c:v> Tutoring &amp; Academic Support</c:v>
                </c:pt>
                <c:pt idx="14">
                  <c:v> Healthy Bodies </c:v>
                </c:pt>
                <c:pt idx="16">
                  <c:v> World &amp; Community</c:v>
                </c:pt>
                <c:pt idx="18">
                  <c:v> Volunteerism </c:v>
                </c:pt>
                <c:pt idx="20">
                  <c:v> Information &amp; Communication</c:v>
                </c:pt>
                <c:pt idx="22">
                  <c:v> PTSA Business Expenses </c:v>
                </c:pt>
                <c:pt idx="24">
                  <c:v> Discretionary Funds / Fin. Support</c:v>
                </c:pt>
              </c:strCache>
            </c:strRef>
          </c:cat>
          <c:val>
            <c:numRef>
              <c:f>'collapsed budget for charts'!$G$31:$G$111</c:f>
            </c:numRef>
          </c:val>
          <c:extLst>
            <c:ext xmlns:c16="http://schemas.microsoft.com/office/drawing/2014/chart" uri="{C3380CC4-5D6E-409C-BE32-E72D297353CC}">
              <c16:uniqueId val="{00000067-3FB9-47BC-809D-78914D999E64}"/>
            </c:ext>
          </c:extLst>
        </c:ser>
        <c:ser>
          <c:idx val="5"/>
          <c:order val="4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3FB9-47BC-809D-78914D999E6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3FB9-47BC-809D-78914D999E6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3FB9-47BC-809D-78914D999E6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3FB9-47BC-809D-78914D999E6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3FB9-47BC-809D-78914D999E6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3FB9-47BC-809D-78914D999E6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3FB9-47BC-809D-78914D999E6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3FB9-47BC-809D-78914D999E64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3FB9-47BC-809D-78914D999E64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3FB9-47BC-809D-78914D999E64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3FB9-47BC-809D-78914D999E64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3FB9-47BC-809D-78914D999E64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3FB9-47BC-809D-78914D999E64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3FB9-47BC-809D-78914D999E64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3FB9-47BC-809D-78914D999E64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3FB9-47BC-809D-78914D999E64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3FB9-47BC-809D-78914D999E64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3FB9-47BC-809D-78914D999E64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3FB9-47BC-809D-78914D999E64}"/>
              </c:ext>
            </c:extLst>
          </c:dPt>
          <c:dPt>
            <c:idx val="19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3FB9-47BC-809D-78914D999E64}"/>
              </c:ext>
            </c:extLst>
          </c:dPt>
          <c:dPt>
            <c:idx val="2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3FB9-47BC-809D-78914D999E64}"/>
              </c:ext>
            </c:extLst>
          </c:dPt>
          <c:dPt>
            <c:idx val="2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3FB9-47BC-809D-78914D999E64}"/>
              </c:ext>
            </c:extLst>
          </c:dPt>
          <c:dPt>
            <c:idx val="22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3FB9-47BC-809D-78914D999E64}"/>
              </c:ext>
            </c:extLst>
          </c:dPt>
          <c:dPt>
            <c:idx val="2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3FB9-47BC-809D-78914D999E64}"/>
              </c:ext>
            </c:extLst>
          </c:dPt>
          <c:dPt>
            <c:idx val="24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3FB9-47BC-809D-78914D999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charts'!$C$31:$C$111</c:f>
              <c:strCache>
                <c:ptCount val="25"/>
                <c:pt idx="0">
                  <c:v> Arts and Cultures</c:v>
                </c:pt>
                <c:pt idx="2">
                  <c:v> Teacher Support </c:v>
                </c:pt>
                <c:pt idx="4">
                  <c:v> Technology </c:v>
                </c:pt>
                <c:pt idx="6">
                  <c:v> Music </c:v>
                </c:pt>
                <c:pt idx="8">
                  <c:v> Library </c:v>
                </c:pt>
                <c:pt idx="10">
                  <c:v> Science &amp; Math </c:v>
                </c:pt>
                <c:pt idx="12">
                  <c:v> Tutoring &amp; Academic Support</c:v>
                </c:pt>
                <c:pt idx="14">
                  <c:v> Healthy Bodies </c:v>
                </c:pt>
                <c:pt idx="16">
                  <c:v> World &amp; Community</c:v>
                </c:pt>
                <c:pt idx="18">
                  <c:v> Volunteerism </c:v>
                </c:pt>
                <c:pt idx="20">
                  <c:v> Information &amp; Communication</c:v>
                </c:pt>
                <c:pt idx="22">
                  <c:v> PTSA Business Expenses </c:v>
                </c:pt>
                <c:pt idx="24">
                  <c:v> Discretionary Funds / Fin. Support</c:v>
                </c:pt>
              </c:strCache>
            </c:strRef>
          </c:cat>
          <c:val>
            <c:numRef>
              <c:f>'collapsed budget for charts'!$H$31:$H$111</c:f>
            </c:numRef>
          </c:val>
          <c:extLst>
            <c:ext xmlns:c16="http://schemas.microsoft.com/office/drawing/2014/chart" uri="{C3380CC4-5D6E-409C-BE32-E72D297353CC}">
              <c16:uniqueId val="{00000081-3FB9-47BC-809D-78914D999E64}"/>
            </c:ext>
          </c:extLst>
        </c:ser>
        <c:ser>
          <c:idx val="6"/>
          <c:order val="5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3FB9-47BC-809D-78914D999E6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3FB9-47BC-809D-78914D999E6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3FB9-47BC-809D-78914D999E6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3FB9-47BC-809D-78914D999E6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3FB9-47BC-809D-78914D999E6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3FB9-47BC-809D-78914D999E6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3FB9-47BC-809D-78914D999E6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3FB9-47BC-809D-78914D999E64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3FB9-47BC-809D-78914D999E64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3FB9-47BC-809D-78914D999E64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3FB9-47BC-809D-78914D999E64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3FB9-47BC-809D-78914D999E64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3FB9-47BC-809D-78914D999E64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3FB9-47BC-809D-78914D999E64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3FB9-47BC-809D-78914D999E64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3FB9-47BC-809D-78914D999E64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3FB9-47BC-809D-78914D999E64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3FB9-47BC-809D-78914D999E64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3FB9-47BC-809D-78914D999E64}"/>
              </c:ext>
            </c:extLst>
          </c:dPt>
          <c:dPt>
            <c:idx val="19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3FB9-47BC-809D-78914D999E64}"/>
              </c:ext>
            </c:extLst>
          </c:dPt>
          <c:dPt>
            <c:idx val="2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3FB9-47BC-809D-78914D999E64}"/>
              </c:ext>
            </c:extLst>
          </c:dPt>
          <c:dPt>
            <c:idx val="2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3FB9-47BC-809D-78914D999E64}"/>
              </c:ext>
            </c:extLst>
          </c:dPt>
          <c:dPt>
            <c:idx val="22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3FB9-47BC-809D-78914D999E64}"/>
              </c:ext>
            </c:extLst>
          </c:dPt>
          <c:dPt>
            <c:idx val="2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3FB9-47BC-809D-78914D999E64}"/>
              </c:ext>
            </c:extLst>
          </c:dPt>
          <c:dPt>
            <c:idx val="24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3FB9-47BC-809D-78914D999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charts'!$C$31:$C$111</c:f>
              <c:strCache>
                <c:ptCount val="25"/>
                <c:pt idx="0">
                  <c:v> Arts and Cultures</c:v>
                </c:pt>
                <c:pt idx="2">
                  <c:v> Teacher Support </c:v>
                </c:pt>
                <c:pt idx="4">
                  <c:v> Technology </c:v>
                </c:pt>
                <c:pt idx="6">
                  <c:v> Music </c:v>
                </c:pt>
                <c:pt idx="8">
                  <c:v> Library </c:v>
                </c:pt>
                <c:pt idx="10">
                  <c:v> Science &amp; Math </c:v>
                </c:pt>
                <c:pt idx="12">
                  <c:v> Tutoring &amp; Academic Support</c:v>
                </c:pt>
                <c:pt idx="14">
                  <c:v> Healthy Bodies </c:v>
                </c:pt>
                <c:pt idx="16">
                  <c:v> World &amp; Community</c:v>
                </c:pt>
                <c:pt idx="18">
                  <c:v> Volunteerism </c:v>
                </c:pt>
                <c:pt idx="20">
                  <c:v> Information &amp; Communication</c:v>
                </c:pt>
                <c:pt idx="22">
                  <c:v> PTSA Business Expenses </c:v>
                </c:pt>
                <c:pt idx="24">
                  <c:v> Discretionary Funds / Fin. Support</c:v>
                </c:pt>
              </c:strCache>
            </c:strRef>
          </c:cat>
          <c:val>
            <c:numRef>
              <c:f>'collapsed budget for charts'!$I$31:$I$111</c:f>
            </c:numRef>
          </c:val>
          <c:extLst>
            <c:ext xmlns:c16="http://schemas.microsoft.com/office/drawing/2014/chart" uri="{C3380CC4-5D6E-409C-BE32-E72D297353CC}">
              <c16:uniqueId val="{0000009B-3FB9-47BC-809D-78914D999E64}"/>
            </c:ext>
          </c:extLst>
        </c:ser>
        <c:ser>
          <c:idx val="0"/>
          <c:order val="6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pattFill prst="zigZag">
                <a:fgClr>
                  <a:srgbClr xmlns:mc="http://schemas.openxmlformats.org/markup-compatibility/2006" xmlns:a14="http://schemas.microsoft.com/office/drawing/2010/main" val="0066CC" mc:Ignorable="a14" a14:legacySpreadsheetColorIndex="3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3FB9-47BC-809D-78914D999E6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3FB9-47BC-809D-78914D999E6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3FB9-47BC-809D-78914D999E6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3FB9-47BC-809D-78914D999E6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3FB9-47BC-809D-78914D999E6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3FB9-47BC-809D-78914D999E6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3FB9-47BC-809D-78914D999E6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3FB9-47BC-809D-78914D999E64}"/>
              </c:ext>
            </c:extLst>
          </c:dPt>
          <c:dPt>
            <c:idx val="8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3FB9-47BC-809D-78914D999E64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3FB9-47BC-809D-78914D999E64}"/>
              </c:ext>
            </c:extLst>
          </c:dPt>
          <c:dPt>
            <c:idx val="10"/>
            <c:bubble3D val="0"/>
            <c:spPr>
              <a:pattFill prst="dashHorz">
                <a:fgClr>
                  <a:srgbClr xmlns:mc="http://schemas.openxmlformats.org/markup-compatibility/2006" xmlns:a14="http://schemas.microsoft.com/office/drawing/2010/main" val="800080" mc:Ignorable="a14" a14:legacySpreadsheetColorIndex="2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3FB9-47BC-809D-78914D999E64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3FB9-47BC-809D-78914D999E64}"/>
              </c:ext>
            </c:extLst>
          </c:dPt>
          <c:dPt>
            <c:idx val="1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3FB9-47BC-809D-78914D999E64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3FB9-47BC-809D-78914D999E64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3FB9-47BC-809D-78914D999E64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3FB9-47BC-809D-78914D999E64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3FB9-47BC-809D-78914D999E64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3FB9-47BC-809D-78914D999E64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3FB9-47BC-809D-78914D999E64}"/>
              </c:ext>
            </c:extLst>
          </c:dPt>
          <c:dPt>
            <c:idx val="19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3FB9-47BC-809D-78914D999E64}"/>
              </c:ext>
            </c:extLst>
          </c:dPt>
          <c:dPt>
            <c:idx val="2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3FB9-47BC-809D-78914D999E64}"/>
              </c:ext>
            </c:extLst>
          </c:dPt>
          <c:dPt>
            <c:idx val="2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3FB9-47BC-809D-78914D999E64}"/>
              </c:ext>
            </c:extLst>
          </c:dPt>
          <c:dPt>
            <c:idx val="22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3FB9-47BC-809D-78914D999E64}"/>
              </c:ext>
            </c:extLst>
          </c:dPt>
          <c:dPt>
            <c:idx val="2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3FB9-47BC-809D-78914D999E64}"/>
              </c:ext>
            </c:extLst>
          </c:dPt>
          <c:dPt>
            <c:idx val="24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3FB9-47BC-809D-78914D999E6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3374028856825748"/>
                  <c:y val="0.2349102773246329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3FB9-47BC-809D-78914D999E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3FB9-47BC-809D-78914D999E6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2697003329633736"/>
                  <c:y val="0.4747145187601957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3FB9-47BC-809D-78914D999E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3FB9-47BC-809D-78914D999E6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8923418423973359"/>
                  <c:y val="0.6541598694942903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3FB9-47BC-809D-78914D999E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3FB9-47BC-809D-78914D999E6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599334073251943"/>
                  <c:y val="0.7928221859706362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3FB9-47BC-809D-78914D999E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3FB9-47BC-809D-78914D999E6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694783573806881"/>
                  <c:y val="0.8597063621533441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3FB9-47BC-809D-78914D999E6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3FB9-47BC-809D-78914D999E64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2863485016648169"/>
                  <c:y val="0.7487765089722675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3FB9-47BC-809D-78914D999E6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3FB9-47BC-809D-78914D999E64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9.5449500554938962E-2"/>
                  <c:y val="0.4551386623164763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3FB9-47BC-809D-78914D999E6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3FB9-47BC-809D-78914D999E64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20865704772475027"/>
                  <c:y val="0.3474714518760195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3FB9-47BC-809D-78914D999E6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3FB9-47BC-809D-78914D999E64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9.2119866814650384E-2"/>
                  <c:y val="0.2577487765089722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3FB9-47BC-809D-78914D999E6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3FB9-47BC-809D-78914D999E64}"/>
                </c:ext>
              </c:extLst>
            </c:dLbl>
            <c:dLbl>
              <c:idx val="18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E-3FB9-47BC-809D-78914D999E6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3FB9-47BC-809D-78914D999E64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3FB9-47BC-809D-78914D999E6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3FB9-47BC-809D-78914D999E64}"/>
                </c:ext>
              </c:extLst>
            </c:dLbl>
            <c:dLbl>
              <c:idx val="24"/>
              <c:layout>
                <c:manualLayout>
                  <c:xMode val="edge"/>
                  <c:yMode val="edge"/>
                  <c:x val="0.49944506104328523"/>
                  <c:y val="0.1011419249592169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3FB9-47BC-809D-78914D999E6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'collapsed budget for charts'!$C$31:$C$111</c:f>
              <c:strCache>
                <c:ptCount val="25"/>
                <c:pt idx="0">
                  <c:v> Arts and Cultures</c:v>
                </c:pt>
                <c:pt idx="2">
                  <c:v> Teacher Support </c:v>
                </c:pt>
                <c:pt idx="4">
                  <c:v> Technology </c:v>
                </c:pt>
                <c:pt idx="6">
                  <c:v> Music </c:v>
                </c:pt>
                <c:pt idx="8">
                  <c:v> Library </c:v>
                </c:pt>
                <c:pt idx="10">
                  <c:v> Science &amp; Math </c:v>
                </c:pt>
                <c:pt idx="12">
                  <c:v> Tutoring &amp; Academic Support</c:v>
                </c:pt>
                <c:pt idx="14">
                  <c:v> Healthy Bodies </c:v>
                </c:pt>
                <c:pt idx="16">
                  <c:v> World &amp; Community</c:v>
                </c:pt>
                <c:pt idx="18">
                  <c:v> Volunteerism </c:v>
                </c:pt>
                <c:pt idx="20">
                  <c:v> Information &amp; Communication</c:v>
                </c:pt>
                <c:pt idx="22">
                  <c:v> PTSA Business Expenses </c:v>
                </c:pt>
                <c:pt idx="24">
                  <c:v> Discretionary Funds / Fin. Support</c:v>
                </c:pt>
              </c:strCache>
            </c:strRef>
          </c:cat>
          <c:val>
            <c:numRef>
              <c:f>'collapsed budget for charts'!$J$31:$J$111</c:f>
              <c:numCache>
                <c:formatCode>0%</c:formatCode>
                <c:ptCount val="25"/>
                <c:pt idx="0">
                  <c:v>0.17857142857142858</c:v>
                </c:pt>
                <c:pt idx="2">
                  <c:v>0.1</c:v>
                </c:pt>
                <c:pt idx="4">
                  <c:v>0.09</c:v>
                </c:pt>
                <c:pt idx="6">
                  <c:v>0.1</c:v>
                </c:pt>
                <c:pt idx="8">
                  <c:v>0.06</c:v>
                </c:pt>
                <c:pt idx="10">
                  <c:v>0.19</c:v>
                </c:pt>
                <c:pt idx="12">
                  <c:v>0.1</c:v>
                </c:pt>
                <c:pt idx="14">
                  <c:v>5.4421768707482991E-2</c:v>
                </c:pt>
                <c:pt idx="16">
                  <c:v>0.04</c:v>
                </c:pt>
                <c:pt idx="18">
                  <c:v>6.8027210884353739E-3</c:v>
                </c:pt>
                <c:pt idx="20">
                  <c:v>0.05</c:v>
                </c:pt>
                <c:pt idx="22">
                  <c:v>1.6439909297052153E-2</c:v>
                </c:pt>
                <c:pt idx="2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3FB9-47BC-809D-78914D999E6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0.5115</cdr:x>
      <cdr:y>0.47425</cdr:y>
    </cdr:from>
    <cdr:to>
      <cdr:x>0.5225</cdr:x>
      <cdr:y>0.507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9706" y="2769063"/>
          <a:ext cx="94402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114300</xdr:rowOff>
    </xdr:from>
    <xdr:to>
      <xdr:col>5</xdr:col>
      <xdr:colOff>0</xdr:colOff>
      <xdr:row>11</xdr:row>
      <xdr:rowOff>123825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500-0000011C0000}"/>
            </a:ext>
          </a:extLst>
        </xdr:cNvPr>
        <xdr:cNvSpPr txBox="1">
          <a:spLocks noChangeArrowheads="1"/>
        </xdr:cNvSpPr>
      </xdr:nvSpPr>
      <xdr:spPr bwMode="auto">
        <a:xfrm>
          <a:off x="3257550" y="1504950"/>
          <a:ext cx="0" cy="58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92% of the PTSA budget is funded by these three fundraisers. </a:t>
          </a:r>
        </a:p>
      </xdr:txBody>
    </xdr:sp>
    <xdr:clientData/>
  </xdr:twoCellAnchor>
  <xdr:twoCellAnchor>
    <xdr:from>
      <xdr:col>5</xdr:col>
      <xdr:colOff>0</xdr:colOff>
      <xdr:row>16</xdr:row>
      <xdr:rowOff>266700</xdr:rowOff>
    </xdr:from>
    <xdr:to>
      <xdr:col>5</xdr:col>
      <xdr:colOff>0</xdr:colOff>
      <xdr:row>61</xdr:row>
      <xdr:rowOff>38100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500-0000021C0000}"/>
            </a:ext>
          </a:extLst>
        </xdr:cNvPr>
        <xdr:cNvSpPr txBox="1">
          <a:spLocks noChangeArrowheads="1"/>
        </xdr:cNvSpPr>
      </xdr:nvSpPr>
      <xdr:spPr bwMode="auto">
        <a:xfrm>
          <a:off x="3257550" y="3105150"/>
          <a:ext cx="0" cy="842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</a:t>
          </a: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Science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Program is made possible by PTSA support. We hire a Science Coordinator who maintains the lab and sets it up  for science lessons.  We also hire a Science Fair Coordinator. Our funding along with many volunteer scientists make Science Fair possible.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Art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funding provides art instruction throughout the year. Our program provides a good foundation in art by introducing students to art concepts, different mediums, basic skills in drawing, etc. 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</a:t>
          </a: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library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funding allows us to add hundreds of books to our collection every year, keeping it vital and alive and current.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About 90% of  f</a:t>
          </a: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ield trip busses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are funded by the PTSA.</a:t>
          </a:r>
        </a:p>
      </xdr:txBody>
    </xdr:sp>
    <xdr:clientData/>
  </xdr:twoCellAnchor>
  <xdr:twoCellAnchor>
    <xdr:from>
      <xdr:col>5</xdr:col>
      <xdr:colOff>0</xdr:colOff>
      <xdr:row>99</xdr:row>
      <xdr:rowOff>0</xdr:rowOff>
    </xdr:from>
    <xdr:to>
      <xdr:col>5</xdr:col>
      <xdr:colOff>0</xdr:colOff>
      <xdr:row>103</xdr:row>
      <xdr:rowOff>114300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500-0000031C0000}"/>
            </a:ext>
          </a:extLst>
        </xdr:cNvPr>
        <xdr:cNvSpPr txBox="1">
          <a:spLocks noChangeArrowheads="1"/>
        </xdr:cNvSpPr>
      </xdr:nvSpPr>
      <xdr:spPr bwMode="auto">
        <a:xfrm>
          <a:off x="3257550" y="18726150"/>
          <a:ext cx="0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</a:t>
          </a: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Bryant Weekly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allows us to communicate with Bryant families to  keep you informed about what's happening at your school.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</a:t>
          </a: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Discretionary fund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is a source of funding for needs and opportunities that may arise during the school year. The PTSA Board can allocate these funds, taking into consideration the financial position of the PTSA.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Childcare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at meetings is provided to make it easier for you to attend PTSA Meeting and be involved in your child's school.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107</xdr:row>
      <xdr:rowOff>0</xdr:rowOff>
    </xdr:from>
    <xdr:to>
      <xdr:col>5</xdr:col>
      <xdr:colOff>0</xdr:colOff>
      <xdr:row>110</xdr:row>
      <xdr:rowOff>0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500-0000041C0000}"/>
            </a:ext>
          </a:extLst>
        </xdr:cNvPr>
        <xdr:cNvSpPr txBox="1">
          <a:spLocks noChangeArrowheads="1"/>
        </xdr:cNvSpPr>
      </xdr:nvSpPr>
      <xdr:spPr bwMode="auto">
        <a:xfrm>
          <a:off x="3257550" y="20250150"/>
          <a:ext cx="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Family Aid Support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provides help to Bryant students … everything from buying lunch tickets to winter coats for students.  Needs are identified by Bryant's Family Support worker.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19050</xdr:colOff>
      <xdr:row>110</xdr:row>
      <xdr:rowOff>0</xdr:rowOff>
    </xdr:from>
    <xdr:to>
      <xdr:col>11</xdr:col>
      <xdr:colOff>9525</xdr:colOff>
      <xdr:row>110</xdr:row>
      <xdr:rowOff>0</xdr:rowOff>
    </xdr:to>
    <xdr:sp macro="" textlink="">
      <xdr:nvSpPr>
        <xdr:cNvPr id="7178" name="Text Box 10">
          <a:extLst>
            <a:ext uri="{FF2B5EF4-FFF2-40B4-BE49-F238E27FC236}">
              <a16:creationId xmlns:a16="http://schemas.microsoft.com/office/drawing/2014/main" id="{00000000-0008-0000-0500-00000A1C0000}"/>
            </a:ext>
          </a:extLst>
        </xdr:cNvPr>
        <xdr:cNvSpPr txBox="1">
          <a:spLocks noChangeArrowheads="1"/>
        </xdr:cNvSpPr>
      </xdr:nvSpPr>
      <xdr:spPr bwMode="auto">
        <a:xfrm>
          <a:off x="5648325" y="20821650"/>
          <a:ext cx="23431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Donations to Families Experiencing Crisis, etc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114300</xdr:rowOff>
    </xdr:from>
    <xdr:to>
      <xdr:col>5</xdr:col>
      <xdr:colOff>0</xdr:colOff>
      <xdr:row>10</xdr:row>
      <xdr:rowOff>123825</xdr:rowOff>
    </xdr:to>
    <xdr:sp macro="" textlink="">
      <xdr:nvSpPr>
        <xdr:cNvPr id="13313" name="Text Box 1">
          <a:extLst>
            <a:ext uri="{FF2B5EF4-FFF2-40B4-BE49-F238E27FC236}">
              <a16:creationId xmlns:a16="http://schemas.microsoft.com/office/drawing/2014/main" id="{00000000-0008-0000-0700-000001340000}"/>
            </a:ext>
          </a:extLst>
        </xdr:cNvPr>
        <xdr:cNvSpPr txBox="1">
          <a:spLocks noChangeArrowheads="1"/>
        </xdr:cNvSpPr>
      </xdr:nvSpPr>
      <xdr:spPr bwMode="auto">
        <a:xfrm>
          <a:off x="2457450" y="1504950"/>
          <a:ext cx="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92% of the PTSA budget is funded by these three fundraisers. </a:t>
          </a:r>
        </a:p>
      </xdr:txBody>
    </xdr:sp>
    <xdr:clientData/>
  </xdr:twoCellAnchor>
  <xdr:twoCellAnchor>
    <xdr:from>
      <xdr:col>5</xdr:col>
      <xdr:colOff>0</xdr:colOff>
      <xdr:row>16</xdr:row>
      <xdr:rowOff>266700</xdr:rowOff>
    </xdr:from>
    <xdr:to>
      <xdr:col>5</xdr:col>
      <xdr:colOff>0</xdr:colOff>
      <xdr:row>62</xdr:row>
      <xdr:rowOff>38100</xdr:rowOff>
    </xdr:to>
    <xdr:sp macro="" textlink="">
      <xdr:nvSpPr>
        <xdr:cNvPr id="13314" name="Text Box 2">
          <a:extLst>
            <a:ext uri="{FF2B5EF4-FFF2-40B4-BE49-F238E27FC236}">
              <a16:creationId xmlns:a16="http://schemas.microsoft.com/office/drawing/2014/main" id="{00000000-0008-0000-0700-000002340000}"/>
            </a:ext>
          </a:extLst>
        </xdr:cNvPr>
        <xdr:cNvSpPr txBox="1">
          <a:spLocks noChangeArrowheads="1"/>
        </xdr:cNvSpPr>
      </xdr:nvSpPr>
      <xdr:spPr bwMode="auto">
        <a:xfrm>
          <a:off x="2457450" y="3105150"/>
          <a:ext cx="0" cy="285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</a:t>
          </a: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Science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Program is made possible by PTSA support. We hire a Science Coordinator who maintains the lab and sets it up  for science lessons.  We also hire a Science Fair Coordinator. Our funding along with many volunteer scientists make Science Fair possible.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Art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funding provides art instruction throughout the year. Our program provides a good foundation in art by introducing students to art concepts, different mediums, basic skills in drawing, etc. 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</a:t>
          </a: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library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funding allows us to add hundreds of books to our collection every year, keeping it vital and alive and current.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About 90% of  f</a:t>
          </a: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ield trip busses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are funded by the PTSA.</a:t>
          </a:r>
        </a:p>
      </xdr:txBody>
    </xdr:sp>
    <xdr:clientData/>
  </xdr:twoCellAnchor>
  <xdr:twoCellAnchor>
    <xdr:from>
      <xdr:col>5</xdr:col>
      <xdr:colOff>0</xdr:colOff>
      <xdr:row>98</xdr:row>
      <xdr:rowOff>0</xdr:rowOff>
    </xdr:from>
    <xdr:to>
      <xdr:col>5</xdr:col>
      <xdr:colOff>0</xdr:colOff>
      <xdr:row>102</xdr:row>
      <xdr:rowOff>114300</xdr:rowOff>
    </xdr:to>
    <xdr:sp macro="" textlink="">
      <xdr:nvSpPr>
        <xdr:cNvPr id="13315" name="Text Box 3">
          <a:extLst>
            <a:ext uri="{FF2B5EF4-FFF2-40B4-BE49-F238E27FC236}">
              <a16:creationId xmlns:a16="http://schemas.microsoft.com/office/drawing/2014/main" id="{00000000-0008-0000-0700-000003340000}"/>
            </a:ext>
          </a:extLst>
        </xdr:cNvPr>
        <xdr:cNvSpPr txBox="1">
          <a:spLocks noChangeArrowheads="1"/>
        </xdr:cNvSpPr>
      </xdr:nvSpPr>
      <xdr:spPr bwMode="auto">
        <a:xfrm>
          <a:off x="2457450" y="78676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</a:t>
          </a: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Bryant Weekly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allows us to communicate with Bryant families to  keep you informed about what's happening at your school.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</a:t>
          </a: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Discretionary fund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is a source of funding for needs and opportunities that may arise during the school year. The PTSA Board can allocate these funds, taking into consideration the financial position of the PTSA.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Childcare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at meetings is provided to make it easier for you to attend PTSA Meeting and be involved in your child's school.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106</xdr:row>
      <xdr:rowOff>0</xdr:rowOff>
    </xdr:from>
    <xdr:to>
      <xdr:col>5</xdr:col>
      <xdr:colOff>0</xdr:colOff>
      <xdr:row>109</xdr:row>
      <xdr:rowOff>0</xdr:rowOff>
    </xdr:to>
    <xdr:sp macro="" textlink="">
      <xdr:nvSpPr>
        <xdr:cNvPr id="13316" name="Text Box 4">
          <a:extLst>
            <a:ext uri="{FF2B5EF4-FFF2-40B4-BE49-F238E27FC236}">
              <a16:creationId xmlns:a16="http://schemas.microsoft.com/office/drawing/2014/main" id="{00000000-0008-0000-0700-000004340000}"/>
            </a:ext>
          </a:extLst>
        </xdr:cNvPr>
        <xdr:cNvSpPr txBox="1">
          <a:spLocks noChangeArrowheads="1"/>
        </xdr:cNvSpPr>
      </xdr:nvSpPr>
      <xdr:spPr bwMode="auto">
        <a:xfrm>
          <a:off x="2457450" y="82486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1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Family Aid Support</a:t>
          </a: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provides help to Bryant students … everything from buying lunch tickets to winter coats for students.  Needs are identified by Bryant's Family Support worker.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19050</xdr:colOff>
      <xdr:row>109</xdr:row>
      <xdr:rowOff>0</xdr:rowOff>
    </xdr:from>
    <xdr:to>
      <xdr:col>11</xdr:col>
      <xdr:colOff>9525</xdr:colOff>
      <xdr:row>109</xdr:row>
      <xdr:rowOff>0</xdr:rowOff>
    </xdr:to>
    <xdr:sp macro="" textlink="">
      <xdr:nvSpPr>
        <xdr:cNvPr id="13317" name="Text Box 5">
          <a:extLst>
            <a:ext uri="{FF2B5EF4-FFF2-40B4-BE49-F238E27FC236}">
              <a16:creationId xmlns:a16="http://schemas.microsoft.com/office/drawing/2014/main" id="{00000000-0008-0000-0700-000005340000}"/>
            </a:ext>
          </a:extLst>
        </xdr:cNvPr>
        <xdr:cNvSpPr txBox="1">
          <a:spLocks noChangeArrowheads="1"/>
        </xdr:cNvSpPr>
      </xdr:nvSpPr>
      <xdr:spPr bwMode="auto">
        <a:xfrm>
          <a:off x="3267075" y="8248650"/>
          <a:ext cx="23431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Donations to Families Experiencing Crisis, etc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activeCell="B38" sqref="A38:B38"/>
    </sheetView>
  </sheetViews>
  <sheetFormatPr defaultRowHeight="12.75" x14ac:dyDescent="0.2"/>
  <cols>
    <col min="1" max="1" width="4.140625" customWidth="1"/>
    <col min="2" max="2" width="81.5703125" customWidth="1"/>
  </cols>
  <sheetData>
    <row r="1" spans="1:2" ht="15.75" x14ac:dyDescent="0.25">
      <c r="A1" s="113" t="s">
        <v>261</v>
      </c>
      <c r="B1" s="113"/>
    </row>
    <row r="2" spans="1:2" ht="15.75" x14ac:dyDescent="0.25">
      <c r="A2" s="113"/>
      <c r="B2" s="113"/>
    </row>
    <row r="5" spans="1:2" x14ac:dyDescent="0.2">
      <c r="A5" s="148" t="s">
        <v>255</v>
      </c>
      <c r="B5" s="148"/>
    </row>
    <row r="6" spans="1:2" x14ac:dyDescent="0.2">
      <c r="B6" t="s">
        <v>256</v>
      </c>
    </row>
    <row r="7" spans="1:2" x14ac:dyDescent="0.2">
      <c r="A7" s="148" t="s">
        <v>272</v>
      </c>
    </row>
    <row r="8" spans="1:2" x14ac:dyDescent="0.2">
      <c r="B8" t="s">
        <v>262</v>
      </c>
    </row>
    <row r="9" spans="1:2" x14ac:dyDescent="0.2">
      <c r="B9" t="s">
        <v>264</v>
      </c>
    </row>
    <row r="10" spans="1:2" x14ac:dyDescent="0.2">
      <c r="B10" t="s">
        <v>263</v>
      </c>
    </row>
    <row r="14" spans="1:2" x14ac:dyDescent="0.2">
      <c r="A14" s="148" t="s">
        <v>255</v>
      </c>
      <c r="B14" s="148"/>
    </row>
    <row r="15" spans="1:2" x14ac:dyDescent="0.2">
      <c r="B15" t="s">
        <v>258</v>
      </c>
    </row>
    <row r="16" spans="1:2" x14ac:dyDescent="0.2">
      <c r="A16" s="148" t="s">
        <v>257</v>
      </c>
      <c r="B16" s="148"/>
    </row>
    <row r="17" spans="1:2" x14ac:dyDescent="0.2">
      <c r="B17" t="s">
        <v>270</v>
      </c>
    </row>
    <row r="18" spans="1:2" x14ac:dyDescent="0.2">
      <c r="B18" t="s">
        <v>265</v>
      </c>
    </row>
    <row r="19" spans="1:2" x14ac:dyDescent="0.2">
      <c r="B19" t="s">
        <v>266</v>
      </c>
    </row>
    <row r="20" spans="1:2" x14ac:dyDescent="0.2">
      <c r="B20" t="s">
        <v>271</v>
      </c>
    </row>
    <row r="24" spans="1:2" x14ac:dyDescent="0.2">
      <c r="A24" s="148" t="s">
        <v>255</v>
      </c>
      <c r="B24" s="148"/>
    </row>
    <row r="25" spans="1:2" x14ac:dyDescent="0.2">
      <c r="B25" t="s">
        <v>259</v>
      </c>
    </row>
    <row r="26" spans="1:2" x14ac:dyDescent="0.2">
      <c r="A26" s="148" t="s">
        <v>257</v>
      </c>
      <c r="B26" s="148"/>
    </row>
    <row r="27" spans="1:2" x14ac:dyDescent="0.2">
      <c r="B27" t="s">
        <v>269</v>
      </c>
    </row>
    <row r="31" spans="1:2" x14ac:dyDescent="0.2">
      <c r="A31" s="148" t="s">
        <v>255</v>
      </c>
      <c r="B31" s="148"/>
    </row>
    <row r="32" spans="1:2" x14ac:dyDescent="0.2">
      <c r="B32" t="s">
        <v>260</v>
      </c>
    </row>
    <row r="33" spans="1:2" x14ac:dyDescent="0.2">
      <c r="A33" s="148" t="s">
        <v>257</v>
      </c>
      <c r="B33" s="148"/>
    </row>
    <row r="34" spans="1:2" x14ac:dyDescent="0.2">
      <c r="B34" t="s">
        <v>267</v>
      </c>
    </row>
    <row r="35" spans="1:2" x14ac:dyDescent="0.2">
      <c r="B35" t="s">
        <v>268</v>
      </c>
    </row>
    <row r="38" spans="1:2" x14ac:dyDescent="0.2">
      <c r="A38" s="148" t="s">
        <v>273</v>
      </c>
      <c r="B38" s="148"/>
    </row>
    <row r="39" spans="1:2" x14ac:dyDescent="0.2">
      <c r="B39" t="s">
        <v>274</v>
      </c>
    </row>
  </sheetData>
  <phoneticPr fontId="29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51"/>
  <sheetViews>
    <sheetView topLeftCell="A31" zoomScaleNormal="100" workbookViewId="0">
      <selection activeCell="A10" sqref="A10"/>
    </sheetView>
  </sheetViews>
  <sheetFormatPr defaultRowHeight="12.75" x14ac:dyDescent="0.2"/>
  <cols>
    <col min="1" max="1" width="51.5703125" customWidth="1"/>
    <col min="2" max="5" width="29" customWidth="1"/>
  </cols>
  <sheetData>
    <row r="1" spans="1:2" ht="18" x14ac:dyDescent="0.25">
      <c r="A1" s="115" t="s">
        <v>328</v>
      </c>
      <c r="B1" s="116"/>
    </row>
    <row r="2" spans="1:2" ht="13.5" thickBot="1" x14ac:dyDescent="0.25">
      <c r="A2" s="114"/>
      <c r="B2" s="114"/>
    </row>
    <row r="3" spans="1:2" ht="15.75" x14ac:dyDescent="0.25">
      <c r="A3" s="113" t="s">
        <v>367</v>
      </c>
    </row>
    <row r="5" spans="1:2" x14ac:dyDescent="0.2">
      <c r="A5" t="s">
        <v>156</v>
      </c>
    </row>
    <row r="6" spans="1:2" x14ac:dyDescent="0.2">
      <c r="A6" t="s">
        <v>157</v>
      </c>
    </row>
    <row r="7" spans="1:2" ht="13.5" thickBot="1" x14ac:dyDescent="0.25">
      <c r="A7" s="114" t="s">
        <v>133</v>
      </c>
      <c r="B7" s="114"/>
    </row>
    <row r="9" spans="1:2" x14ac:dyDescent="0.2">
      <c r="A9" s="116"/>
      <c r="B9" s="116"/>
    </row>
    <row r="10" spans="1:2" ht="16.5" thickBot="1" x14ac:dyDescent="0.3">
      <c r="A10" s="210" t="s">
        <v>327</v>
      </c>
      <c r="B10" s="211" t="s">
        <v>155</v>
      </c>
    </row>
    <row r="11" spans="1:2" x14ac:dyDescent="0.2">
      <c r="A11" s="119"/>
      <c r="B11" s="117"/>
    </row>
    <row r="12" spans="1:2" x14ac:dyDescent="0.2">
      <c r="A12" s="119" t="s">
        <v>134</v>
      </c>
      <c r="B12" s="117" t="s">
        <v>135</v>
      </c>
    </row>
    <row r="13" spans="1:2" x14ac:dyDescent="0.2">
      <c r="A13" s="119"/>
      <c r="B13" s="117" t="s">
        <v>136</v>
      </c>
    </row>
    <row r="14" spans="1:2" x14ac:dyDescent="0.2">
      <c r="A14" s="119"/>
      <c r="B14" s="117" t="s">
        <v>137</v>
      </c>
    </row>
    <row r="15" spans="1:2" ht="13.5" thickBot="1" x14ac:dyDescent="0.25">
      <c r="A15" s="121"/>
      <c r="B15" s="122" t="s">
        <v>75</v>
      </c>
    </row>
    <row r="16" spans="1:2" x14ac:dyDescent="0.2">
      <c r="A16" s="119"/>
      <c r="B16" s="117"/>
    </row>
    <row r="17" spans="1:2" x14ac:dyDescent="0.2">
      <c r="A17" s="119" t="s">
        <v>138</v>
      </c>
      <c r="B17" s="117" t="s">
        <v>45</v>
      </c>
    </row>
    <row r="18" spans="1:2" x14ac:dyDescent="0.2">
      <c r="A18" s="119"/>
      <c r="B18" s="117" t="s">
        <v>137</v>
      </c>
    </row>
    <row r="19" spans="1:2" x14ac:dyDescent="0.2">
      <c r="A19" s="119"/>
      <c r="B19" s="117" t="s">
        <v>139</v>
      </c>
    </row>
    <row r="20" spans="1:2" x14ac:dyDescent="0.2">
      <c r="A20" s="119"/>
      <c r="B20" s="117" t="s">
        <v>140</v>
      </c>
    </row>
    <row r="21" spans="1:2" ht="13.5" thickBot="1" x14ac:dyDescent="0.25">
      <c r="A21" s="121"/>
      <c r="B21" s="122" t="s">
        <v>141</v>
      </c>
    </row>
    <row r="22" spans="1:2" x14ac:dyDescent="0.2">
      <c r="A22" s="119"/>
      <c r="B22" s="117"/>
    </row>
    <row r="23" spans="1:2" x14ac:dyDescent="0.2">
      <c r="A23" s="119" t="s">
        <v>142</v>
      </c>
      <c r="B23" s="117" t="s">
        <v>139</v>
      </c>
    </row>
    <row r="24" spans="1:2" ht="13.5" thickBot="1" x14ac:dyDescent="0.25">
      <c r="A24" s="121" t="s">
        <v>143</v>
      </c>
      <c r="B24" s="122" t="s">
        <v>45</v>
      </c>
    </row>
    <row r="25" spans="1:2" x14ac:dyDescent="0.2">
      <c r="A25" s="119"/>
      <c r="B25" s="117"/>
    </row>
    <row r="26" spans="1:2" x14ac:dyDescent="0.2">
      <c r="A26" s="119" t="s">
        <v>145</v>
      </c>
      <c r="B26" s="117" t="s">
        <v>135</v>
      </c>
    </row>
    <row r="27" spans="1:2" x14ac:dyDescent="0.2">
      <c r="A27" s="119" t="s">
        <v>144</v>
      </c>
      <c r="B27" s="117" t="s">
        <v>136</v>
      </c>
    </row>
    <row r="28" spans="1:2" x14ac:dyDescent="0.2">
      <c r="A28" s="119"/>
      <c r="B28" s="117" t="s">
        <v>137</v>
      </c>
    </row>
    <row r="29" spans="1:2" x14ac:dyDescent="0.2">
      <c r="A29" s="119"/>
      <c r="B29" s="117" t="s">
        <v>146</v>
      </c>
    </row>
    <row r="30" spans="1:2" x14ac:dyDescent="0.2">
      <c r="A30" s="119"/>
      <c r="B30" s="117" t="s">
        <v>75</v>
      </c>
    </row>
    <row r="31" spans="1:2" ht="13.5" thickBot="1" x14ac:dyDescent="0.25">
      <c r="A31" s="121"/>
      <c r="B31" s="122" t="s">
        <v>110</v>
      </c>
    </row>
    <row r="32" spans="1:2" x14ac:dyDescent="0.2">
      <c r="A32" s="119"/>
      <c r="B32" s="117"/>
    </row>
    <row r="33" spans="1:2" x14ac:dyDescent="0.2">
      <c r="A33" s="119" t="s">
        <v>147</v>
      </c>
      <c r="B33" s="117" t="s">
        <v>135</v>
      </c>
    </row>
    <row r="34" spans="1:2" x14ac:dyDescent="0.2">
      <c r="A34" s="119" t="s">
        <v>148</v>
      </c>
      <c r="B34" s="117" t="s">
        <v>136</v>
      </c>
    </row>
    <row r="35" spans="1:2" x14ac:dyDescent="0.2">
      <c r="A35" s="119"/>
      <c r="B35" s="117" t="s">
        <v>137</v>
      </c>
    </row>
    <row r="36" spans="1:2" x14ac:dyDescent="0.2">
      <c r="A36" s="119"/>
      <c r="B36" s="117" t="s">
        <v>146</v>
      </c>
    </row>
    <row r="37" spans="1:2" x14ac:dyDescent="0.2">
      <c r="A37" s="119"/>
      <c r="B37" s="117" t="s">
        <v>75</v>
      </c>
    </row>
    <row r="38" spans="1:2" x14ac:dyDescent="0.2">
      <c r="A38" s="119"/>
      <c r="B38" s="117" t="s">
        <v>45</v>
      </c>
    </row>
    <row r="39" spans="1:2" ht="13.5" thickBot="1" x14ac:dyDescent="0.25">
      <c r="A39" s="121"/>
      <c r="B39" s="122" t="s">
        <v>135</v>
      </c>
    </row>
    <row r="40" spans="1:2" x14ac:dyDescent="0.2">
      <c r="A40" s="119"/>
      <c r="B40" s="117"/>
    </row>
    <row r="41" spans="1:2" x14ac:dyDescent="0.2">
      <c r="A41" s="119" t="s">
        <v>149</v>
      </c>
      <c r="B41" s="117" t="s">
        <v>137</v>
      </c>
    </row>
    <row r="42" spans="1:2" ht="13.5" thickBot="1" x14ac:dyDescent="0.25">
      <c r="A42" s="121" t="s">
        <v>150</v>
      </c>
      <c r="B42" s="122" t="s">
        <v>136</v>
      </c>
    </row>
    <row r="43" spans="1:2" x14ac:dyDescent="0.2">
      <c r="A43" s="119"/>
      <c r="B43" s="117"/>
    </row>
    <row r="44" spans="1:2" x14ac:dyDescent="0.2">
      <c r="A44" s="119" t="s">
        <v>151</v>
      </c>
      <c r="B44" s="117" t="s">
        <v>110</v>
      </c>
    </row>
    <row r="45" spans="1:2" ht="13.5" thickBot="1" x14ac:dyDescent="0.25">
      <c r="A45" s="121" t="s">
        <v>158</v>
      </c>
      <c r="B45" s="122" t="s">
        <v>137</v>
      </c>
    </row>
    <row r="46" spans="1:2" x14ac:dyDescent="0.2">
      <c r="A46" s="119"/>
      <c r="B46" s="117"/>
    </row>
    <row r="47" spans="1:2" x14ac:dyDescent="0.2">
      <c r="A47" s="119" t="s">
        <v>152</v>
      </c>
      <c r="B47" s="117" t="s">
        <v>137</v>
      </c>
    </row>
    <row r="48" spans="1:2" x14ac:dyDescent="0.2">
      <c r="A48" s="119" t="s">
        <v>153</v>
      </c>
      <c r="B48" s="117" t="s">
        <v>154</v>
      </c>
    </row>
    <row r="49" spans="1:2" x14ac:dyDescent="0.2">
      <c r="A49" s="120"/>
      <c r="B49" s="118" t="s">
        <v>45</v>
      </c>
    </row>
    <row r="50" spans="1:2" x14ac:dyDescent="0.2">
      <c r="A50" s="116"/>
      <c r="B50" s="116"/>
    </row>
    <row r="51" spans="1:2" x14ac:dyDescent="0.2">
      <c r="A51" s="116"/>
      <c r="B51" s="116"/>
    </row>
  </sheetData>
  <phoneticPr fontId="29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1"/>
  <sheetViews>
    <sheetView zoomScaleNormal="100" workbookViewId="0"/>
  </sheetViews>
  <sheetFormatPr defaultRowHeight="12.75" x14ac:dyDescent="0.2"/>
  <cols>
    <col min="1" max="1" width="3.140625" customWidth="1"/>
    <col min="2" max="2" width="3.28515625" customWidth="1"/>
    <col min="3" max="3" width="73" customWidth="1"/>
    <col min="11" max="11" width="32.5703125" customWidth="1"/>
  </cols>
  <sheetData>
    <row r="1" spans="1:12" ht="20.25" x14ac:dyDescent="0.3">
      <c r="A1" s="155" t="s">
        <v>251</v>
      </c>
      <c r="B1" s="156"/>
      <c r="C1" s="156"/>
      <c r="D1" s="156"/>
      <c r="E1" s="156"/>
    </row>
    <row r="2" spans="1:12" ht="18" x14ac:dyDescent="0.25">
      <c r="C2" s="153"/>
    </row>
    <row r="3" spans="1:12" ht="18" x14ac:dyDescent="0.25">
      <c r="A3" s="154" t="s">
        <v>230</v>
      </c>
      <c r="B3" s="154"/>
      <c r="C3" s="151"/>
      <c r="D3" s="146"/>
      <c r="E3" s="146"/>
      <c r="F3" s="146"/>
      <c r="G3" s="146"/>
      <c r="H3" s="116"/>
      <c r="I3" s="116"/>
      <c r="J3" s="116"/>
      <c r="K3" s="116"/>
      <c r="L3" s="116"/>
    </row>
    <row r="4" spans="1:12" x14ac:dyDescent="0.2"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6.5" customHeight="1" x14ac:dyDescent="0.25">
      <c r="B5" s="146" t="s">
        <v>231</v>
      </c>
      <c r="D5" s="147"/>
      <c r="E5" s="116"/>
      <c r="F5" s="116"/>
      <c r="G5" s="116"/>
      <c r="H5" s="116"/>
      <c r="I5" s="116"/>
      <c r="J5" s="116"/>
      <c r="K5" s="116"/>
      <c r="L5" s="116"/>
    </row>
    <row r="6" spans="1:12" x14ac:dyDescent="0.2">
      <c r="C6" s="147"/>
      <c r="D6" s="147"/>
      <c r="E6" s="147"/>
      <c r="F6" s="116"/>
      <c r="G6" s="116"/>
      <c r="H6" s="116"/>
      <c r="I6" s="116"/>
      <c r="J6" s="116"/>
      <c r="K6" s="116"/>
      <c r="L6" s="116"/>
    </row>
    <row r="7" spans="1:12" x14ac:dyDescent="0.2">
      <c r="C7" s="147" t="s">
        <v>232</v>
      </c>
      <c r="D7" s="116"/>
      <c r="E7" s="116"/>
      <c r="F7" s="116"/>
      <c r="G7" s="116"/>
      <c r="H7" s="116"/>
      <c r="I7" s="116"/>
      <c r="J7" s="116"/>
      <c r="K7" s="116"/>
      <c r="L7" s="116"/>
    </row>
    <row r="8" spans="1:12" x14ac:dyDescent="0.2">
      <c r="C8" s="116" t="s">
        <v>335</v>
      </c>
      <c r="D8" s="116"/>
      <c r="E8" s="116"/>
      <c r="F8" s="116"/>
      <c r="G8" s="116"/>
      <c r="H8" s="116"/>
      <c r="I8" s="116"/>
      <c r="J8" s="116"/>
      <c r="K8" s="116"/>
      <c r="L8" s="116"/>
    </row>
    <row r="9" spans="1:12" x14ac:dyDescent="0.2">
      <c r="C9" s="116" t="s">
        <v>336</v>
      </c>
      <c r="D9" s="116"/>
      <c r="E9" s="116"/>
      <c r="F9" s="116"/>
      <c r="G9" s="116"/>
      <c r="H9" s="116"/>
      <c r="I9" s="116"/>
      <c r="J9" s="116"/>
      <c r="K9" s="116"/>
      <c r="L9" s="116"/>
    </row>
    <row r="10" spans="1:12" x14ac:dyDescent="0.2">
      <c r="C10" s="116" t="s">
        <v>338</v>
      </c>
      <c r="D10" s="116"/>
      <c r="E10" s="116"/>
      <c r="F10" s="116"/>
      <c r="G10" s="116"/>
      <c r="H10" s="116"/>
      <c r="I10" s="116"/>
      <c r="J10" s="116"/>
      <c r="K10" s="116"/>
      <c r="L10" s="116"/>
    </row>
    <row r="11" spans="1:12" x14ac:dyDescent="0.2">
      <c r="C11" s="116"/>
      <c r="D11" s="116"/>
      <c r="E11" s="116"/>
      <c r="F11" s="116"/>
      <c r="G11" s="116"/>
      <c r="H11" s="116"/>
      <c r="I11" s="116"/>
      <c r="J11" s="116"/>
      <c r="K11" s="116"/>
      <c r="L11" s="116"/>
    </row>
    <row r="12" spans="1:12" x14ac:dyDescent="0.2">
      <c r="C12" s="147" t="s">
        <v>233</v>
      </c>
      <c r="D12" s="147"/>
      <c r="E12" s="147"/>
      <c r="F12" s="116"/>
      <c r="G12" s="116"/>
      <c r="H12" s="116"/>
      <c r="I12" s="116"/>
      <c r="J12" s="116"/>
      <c r="K12" s="116"/>
      <c r="L12" s="116"/>
    </row>
    <row r="13" spans="1:12" x14ac:dyDescent="0.2">
      <c r="C13" s="116" t="s">
        <v>360</v>
      </c>
      <c r="D13" s="116"/>
      <c r="E13" s="116"/>
      <c r="F13" s="116"/>
      <c r="G13" s="116"/>
      <c r="H13" s="116"/>
      <c r="I13" s="116"/>
      <c r="J13" s="116"/>
      <c r="K13" s="116"/>
      <c r="L13" s="116"/>
    </row>
    <row r="14" spans="1:12" x14ac:dyDescent="0.2">
      <c r="C14" s="116" t="s">
        <v>361</v>
      </c>
      <c r="D14" s="116"/>
      <c r="E14" s="116"/>
      <c r="F14" s="116"/>
      <c r="G14" s="116"/>
      <c r="H14" s="116"/>
      <c r="I14" s="116"/>
      <c r="J14" s="116"/>
      <c r="K14" s="116"/>
      <c r="L14" s="116"/>
    </row>
    <row r="15" spans="1:12" x14ac:dyDescent="0.2">
      <c r="C15" s="116" t="s">
        <v>339</v>
      </c>
      <c r="D15" s="116"/>
      <c r="E15" s="116"/>
      <c r="F15" s="116"/>
      <c r="G15" s="116"/>
      <c r="H15" s="116"/>
      <c r="I15" s="116"/>
      <c r="J15" s="116"/>
      <c r="K15" s="116"/>
      <c r="L15" s="116"/>
    </row>
    <row r="16" spans="1:12" x14ac:dyDescent="0.2">
      <c r="C16" s="116" t="s">
        <v>340</v>
      </c>
      <c r="D16" s="116"/>
      <c r="E16" s="116"/>
      <c r="F16" s="116"/>
      <c r="G16" s="116"/>
      <c r="H16" s="116"/>
      <c r="I16" s="116"/>
      <c r="J16" s="116"/>
      <c r="K16" s="116"/>
      <c r="L16" s="116"/>
    </row>
    <row r="17" spans="1:12" x14ac:dyDescent="0.2">
      <c r="C17" s="116" t="s">
        <v>341</v>
      </c>
      <c r="D17" s="116"/>
      <c r="E17" s="116"/>
      <c r="F17" s="116"/>
      <c r="G17" s="116"/>
      <c r="H17" s="116"/>
      <c r="I17" s="116"/>
      <c r="J17" s="116"/>
      <c r="K17" s="116"/>
      <c r="L17" s="116"/>
    </row>
    <row r="18" spans="1:12" x14ac:dyDescent="0.2">
      <c r="C18" s="157" t="s">
        <v>337</v>
      </c>
      <c r="D18" s="116"/>
      <c r="E18" s="116"/>
      <c r="F18" s="116"/>
      <c r="G18" s="116"/>
      <c r="H18" s="116"/>
      <c r="I18" s="116"/>
      <c r="J18" s="116"/>
      <c r="K18" s="116"/>
      <c r="L18" s="116"/>
    </row>
    <row r="19" spans="1:12" x14ac:dyDescent="0.2">
      <c r="C19" s="116" t="s">
        <v>342</v>
      </c>
      <c r="D19" s="116"/>
      <c r="E19" s="116"/>
      <c r="F19" s="116"/>
      <c r="G19" s="116"/>
      <c r="H19" s="116"/>
      <c r="I19" s="116"/>
      <c r="J19" s="116"/>
      <c r="K19" s="116"/>
      <c r="L19" s="116"/>
    </row>
    <row r="20" spans="1:12" x14ac:dyDescent="0.2">
      <c r="C20" s="116"/>
      <c r="D20" s="116"/>
      <c r="E20" s="116"/>
      <c r="F20" s="116"/>
      <c r="G20" s="116"/>
      <c r="H20" s="116"/>
      <c r="I20" s="116"/>
      <c r="J20" s="116"/>
      <c r="K20" s="116"/>
      <c r="L20" s="116"/>
    </row>
    <row r="21" spans="1:12" x14ac:dyDescent="0.2">
      <c r="C21" s="147" t="s">
        <v>347</v>
      </c>
      <c r="D21" s="116"/>
      <c r="E21" s="116"/>
      <c r="F21" s="116"/>
      <c r="G21" s="116"/>
      <c r="H21" s="116"/>
      <c r="I21" s="116"/>
      <c r="J21" s="116"/>
      <c r="K21" s="116"/>
      <c r="L21" s="116"/>
    </row>
    <row r="22" spans="1:12" x14ac:dyDescent="0.2">
      <c r="C22" s="116" t="s">
        <v>344</v>
      </c>
      <c r="D22" s="116"/>
      <c r="E22" s="116"/>
      <c r="F22" s="116"/>
      <c r="G22" s="116"/>
      <c r="H22" s="116"/>
      <c r="I22" s="116"/>
      <c r="J22" s="116"/>
      <c r="K22" s="116"/>
      <c r="L22" s="116"/>
    </row>
    <row r="23" spans="1:12" x14ac:dyDescent="0.2">
      <c r="C23" s="145" t="s">
        <v>343</v>
      </c>
      <c r="D23" s="145"/>
      <c r="E23" s="145"/>
      <c r="F23" s="145"/>
      <c r="G23" s="145"/>
      <c r="H23" s="145"/>
      <c r="I23" s="145"/>
      <c r="J23" s="145"/>
      <c r="K23" s="116"/>
      <c r="L23" s="116"/>
    </row>
    <row r="24" spans="1:12" x14ac:dyDescent="0.2">
      <c r="C24" s="145" t="s">
        <v>345</v>
      </c>
      <c r="D24" s="145"/>
      <c r="E24" s="145"/>
      <c r="F24" s="145"/>
      <c r="G24" s="145"/>
      <c r="H24" s="145"/>
      <c r="I24" s="145"/>
      <c r="J24" s="145"/>
      <c r="K24" s="116"/>
      <c r="L24" s="116"/>
    </row>
    <row r="25" spans="1:12" x14ac:dyDescent="0.2">
      <c r="C25" s="145" t="s">
        <v>346</v>
      </c>
      <c r="D25" s="145"/>
      <c r="E25" s="145"/>
      <c r="F25" s="145"/>
      <c r="G25" s="145"/>
      <c r="H25" s="145"/>
      <c r="I25" s="145"/>
      <c r="J25" s="145"/>
      <c r="K25" s="116"/>
      <c r="L25" s="116"/>
    </row>
    <row r="26" spans="1:12" x14ac:dyDescent="0.2">
      <c r="C26" s="145"/>
      <c r="D26" s="145"/>
      <c r="E26" s="145"/>
      <c r="F26" s="145"/>
      <c r="G26" s="145"/>
      <c r="H26" s="145"/>
      <c r="I26" s="145"/>
      <c r="J26" s="145"/>
      <c r="K26" s="116"/>
      <c r="L26" s="116"/>
    </row>
    <row r="27" spans="1:12" x14ac:dyDescent="0.2">
      <c r="C27" s="152" t="s">
        <v>249</v>
      </c>
      <c r="D27" s="145"/>
      <c r="E27" s="145"/>
      <c r="F27" s="145"/>
      <c r="G27" s="145"/>
      <c r="H27" s="145"/>
      <c r="I27" s="145"/>
      <c r="J27" s="145"/>
    </row>
    <row r="28" spans="1:12" x14ac:dyDescent="0.2">
      <c r="C28" s="152" t="s">
        <v>241</v>
      </c>
      <c r="D28" s="145"/>
      <c r="E28" s="149"/>
      <c r="F28" s="149"/>
      <c r="G28" s="145"/>
      <c r="H28" s="145"/>
      <c r="I28" s="145"/>
      <c r="J28" s="145"/>
      <c r="K28" s="116"/>
      <c r="L28" s="116"/>
    </row>
    <row r="29" spans="1:12" x14ac:dyDescent="0.2">
      <c r="C29" s="145"/>
      <c r="D29" s="145"/>
      <c r="E29" s="145"/>
      <c r="F29" s="145"/>
      <c r="G29" s="145"/>
      <c r="H29" s="145"/>
      <c r="I29" s="145"/>
      <c r="J29" s="145"/>
      <c r="K29" s="116"/>
      <c r="L29" s="116"/>
    </row>
    <row r="30" spans="1:12" x14ac:dyDescent="0.2">
      <c r="C30" s="147"/>
      <c r="D30" s="147"/>
      <c r="E30" s="147"/>
      <c r="F30" s="147"/>
      <c r="G30" s="116"/>
      <c r="H30" s="116"/>
      <c r="I30" s="116"/>
      <c r="J30" s="116"/>
      <c r="K30" s="116"/>
      <c r="L30" s="116"/>
    </row>
    <row r="31" spans="1:12" ht="15.75" x14ac:dyDescent="0.25">
      <c r="A31" s="146" t="s">
        <v>234</v>
      </c>
      <c r="D31" s="147"/>
      <c r="E31" s="147"/>
      <c r="F31" s="116"/>
      <c r="G31" s="116"/>
      <c r="H31" s="116"/>
      <c r="I31" s="116"/>
      <c r="J31" s="116"/>
      <c r="K31" s="116"/>
      <c r="L31" s="116"/>
    </row>
    <row r="32" spans="1:12" x14ac:dyDescent="0.2">
      <c r="C32" s="116"/>
      <c r="D32" s="116"/>
      <c r="E32" s="116"/>
      <c r="F32" s="116"/>
      <c r="G32" s="116"/>
      <c r="H32" s="116"/>
      <c r="I32" s="116"/>
      <c r="J32" s="116"/>
      <c r="K32" s="116"/>
      <c r="L32" s="116"/>
    </row>
    <row r="33" spans="3:12" x14ac:dyDescent="0.2">
      <c r="C33" s="147" t="s">
        <v>248</v>
      </c>
      <c r="D33" s="147"/>
      <c r="E33" s="147"/>
      <c r="F33" s="147"/>
      <c r="G33" s="116"/>
      <c r="H33" s="116"/>
      <c r="I33" s="116"/>
      <c r="J33" s="116"/>
      <c r="K33" s="116"/>
      <c r="L33" s="116"/>
    </row>
    <row r="34" spans="3:12" x14ac:dyDescent="0.2">
      <c r="C34" s="116" t="s">
        <v>235</v>
      </c>
      <c r="D34" s="116"/>
      <c r="E34" s="116"/>
      <c r="F34" s="116"/>
      <c r="G34" s="116"/>
      <c r="H34" s="116"/>
      <c r="I34" s="116"/>
      <c r="J34" s="116"/>
      <c r="K34" s="116"/>
      <c r="L34" s="116"/>
    </row>
    <row r="35" spans="3:12" x14ac:dyDescent="0.2">
      <c r="C35" s="145" t="s">
        <v>236</v>
      </c>
      <c r="D35" s="145"/>
      <c r="E35" s="145"/>
      <c r="F35" s="145"/>
      <c r="G35" s="145"/>
      <c r="H35" s="116"/>
      <c r="I35" s="116"/>
      <c r="J35" s="116"/>
      <c r="K35" s="116"/>
      <c r="L35" s="116"/>
    </row>
    <row r="36" spans="3:12" x14ac:dyDescent="0.2">
      <c r="C36" s="116" t="s">
        <v>348</v>
      </c>
      <c r="D36" s="116"/>
      <c r="E36" s="116"/>
      <c r="F36" s="116"/>
      <c r="G36" s="116"/>
      <c r="H36" s="116"/>
      <c r="I36" s="116"/>
      <c r="J36" s="116"/>
      <c r="K36" s="116"/>
      <c r="L36" s="116"/>
    </row>
    <row r="37" spans="3:12" x14ac:dyDescent="0.2">
      <c r="C37" s="147"/>
      <c r="D37" s="147"/>
      <c r="E37" s="147"/>
      <c r="F37" s="147"/>
      <c r="G37" s="147"/>
      <c r="H37" s="147"/>
      <c r="I37" s="147"/>
      <c r="J37" s="116"/>
      <c r="K37" s="116"/>
      <c r="L37" s="116"/>
    </row>
    <row r="38" spans="3:12" x14ac:dyDescent="0.2">
      <c r="C38" s="147" t="s">
        <v>247</v>
      </c>
      <c r="D38" s="147"/>
      <c r="E38" s="147"/>
      <c r="F38" s="147"/>
      <c r="G38" s="147"/>
      <c r="H38" s="116"/>
      <c r="I38" s="116"/>
      <c r="J38" s="116"/>
      <c r="K38" s="116"/>
      <c r="L38" s="116"/>
    </row>
    <row r="39" spans="3:12" x14ac:dyDescent="0.2">
      <c r="C39" s="116" t="s">
        <v>237</v>
      </c>
      <c r="D39" s="116"/>
      <c r="E39" s="116"/>
      <c r="F39" s="116"/>
      <c r="G39" s="116"/>
      <c r="H39" s="116"/>
      <c r="I39" s="116"/>
      <c r="J39" s="116"/>
      <c r="K39" s="116"/>
      <c r="L39" s="116"/>
    </row>
    <row r="40" spans="3:12" x14ac:dyDescent="0.2">
      <c r="C40" s="116" t="s">
        <v>363</v>
      </c>
      <c r="D40" s="116"/>
      <c r="E40" s="116"/>
      <c r="F40" s="116"/>
      <c r="G40" s="116"/>
      <c r="H40" s="116"/>
      <c r="I40" s="116"/>
      <c r="J40" s="116"/>
      <c r="K40" s="116"/>
      <c r="L40" s="116"/>
    </row>
    <row r="41" spans="3:12" x14ac:dyDescent="0.2">
      <c r="C41" s="116" t="s">
        <v>362</v>
      </c>
      <c r="D41" s="116"/>
      <c r="E41" s="116"/>
      <c r="F41" s="116"/>
      <c r="G41" s="116"/>
      <c r="H41" s="116"/>
      <c r="I41" s="116"/>
      <c r="J41" s="116"/>
      <c r="K41" s="116"/>
      <c r="L41" s="116"/>
    </row>
    <row r="42" spans="3:12" x14ac:dyDescent="0.2">
      <c r="C42" s="116" t="s">
        <v>238</v>
      </c>
      <c r="D42" s="116"/>
      <c r="E42" s="116"/>
      <c r="F42" s="116"/>
      <c r="G42" s="116"/>
      <c r="H42" s="116"/>
      <c r="I42" s="116"/>
      <c r="J42" s="116"/>
      <c r="K42" s="116"/>
      <c r="L42" s="116"/>
    </row>
    <row r="43" spans="3:12" x14ac:dyDescent="0.2">
      <c r="C43" s="116" t="s">
        <v>239</v>
      </c>
      <c r="D43" s="116"/>
      <c r="E43" s="116"/>
      <c r="F43" s="116"/>
      <c r="G43" s="116"/>
      <c r="H43" s="116"/>
      <c r="I43" s="116"/>
      <c r="J43" s="116"/>
      <c r="K43" s="116"/>
      <c r="L43" s="116"/>
    </row>
    <row r="44" spans="3:12" x14ac:dyDescent="0.2">
      <c r="C44" s="145" t="s">
        <v>240</v>
      </c>
      <c r="D44" s="145"/>
      <c r="E44" s="145"/>
      <c r="F44" s="145"/>
      <c r="G44" s="145"/>
      <c r="H44" s="145"/>
      <c r="I44" s="116"/>
      <c r="J44" s="116"/>
      <c r="K44" s="116"/>
      <c r="L44" s="116"/>
    </row>
    <row r="45" spans="3:12" x14ac:dyDescent="0.2">
      <c r="C45" s="116"/>
      <c r="D45" s="116"/>
      <c r="E45" s="116"/>
      <c r="F45" s="116"/>
      <c r="G45" s="116"/>
      <c r="H45" s="116"/>
      <c r="I45" s="116"/>
      <c r="J45" s="116"/>
      <c r="K45" s="116"/>
      <c r="L45" s="116"/>
    </row>
    <row r="46" spans="3:12" x14ac:dyDescent="0.2">
      <c r="C46" s="152" t="s">
        <v>250</v>
      </c>
      <c r="D46" s="116"/>
      <c r="E46" s="116"/>
      <c r="F46" s="116"/>
      <c r="G46" s="116"/>
      <c r="H46" s="116"/>
      <c r="I46" s="116"/>
      <c r="J46" s="116"/>
      <c r="K46" s="116"/>
      <c r="L46" s="116"/>
    </row>
    <row r="47" spans="3:12" x14ac:dyDescent="0.2">
      <c r="C47" s="152" t="s">
        <v>252</v>
      </c>
      <c r="D47" s="116"/>
      <c r="E47" s="116"/>
      <c r="F47" s="116"/>
      <c r="G47" s="116"/>
      <c r="H47" s="116"/>
      <c r="I47" s="116"/>
      <c r="J47" s="116"/>
      <c r="K47" s="116"/>
      <c r="L47" s="116"/>
    </row>
    <row r="48" spans="3:12" x14ac:dyDescent="0.2">
      <c r="C48" s="116"/>
      <c r="D48" s="116"/>
      <c r="E48" s="116"/>
      <c r="F48" s="116"/>
      <c r="G48" s="116"/>
      <c r="H48" s="116"/>
      <c r="I48" s="116"/>
      <c r="J48" s="116"/>
      <c r="K48" s="116"/>
      <c r="L48" s="116"/>
    </row>
    <row r="49" spans="1:12" x14ac:dyDescent="0.2">
      <c r="C49" s="116"/>
      <c r="D49" s="116"/>
      <c r="E49" s="116"/>
      <c r="F49" s="116"/>
      <c r="G49" s="116"/>
      <c r="H49" s="116"/>
      <c r="I49" s="116"/>
      <c r="J49" s="116"/>
      <c r="K49" s="116"/>
      <c r="L49" s="116"/>
    </row>
    <row r="50" spans="1:12" ht="15.75" x14ac:dyDescent="0.25">
      <c r="A50" s="146" t="s">
        <v>204</v>
      </c>
      <c r="D50" s="147"/>
      <c r="E50" s="147"/>
      <c r="F50" s="147"/>
      <c r="G50" s="147"/>
      <c r="H50" s="116"/>
      <c r="I50" s="116"/>
      <c r="J50" s="116"/>
      <c r="K50" s="116"/>
      <c r="L50" s="116"/>
    </row>
    <row r="51" spans="1:12" x14ac:dyDescent="0.2">
      <c r="C51" s="116"/>
      <c r="D51" s="116"/>
      <c r="E51" s="116"/>
      <c r="F51" s="116"/>
      <c r="G51" s="116"/>
      <c r="H51" s="116"/>
      <c r="I51" s="116"/>
      <c r="J51" s="116"/>
      <c r="K51" s="116"/>
      <c r="L51" s="116"/>
    </row>
    <row r="52" spans="1:12" x14ac:dyDescent="0.2">
      <c r="C52" s="147" t="s">
        <v>205</v>
      </c>
      <c r="D52" s="147"/>
      <c r="E52" s="116"/>
      <c r="F52" s="116"/>
      <c r="G52" s="116"/>
      <c r="H52" s="116"/>
      <c r="I52" s="116"/>
      <c r="J52" s="116"/>
      <c r="K52" s="116"/>
      <c r="L52" s="116"/>
    </row>
    <row r="53" spans="1:12" x14ac:dyDescent="0.2">
      <c r="C53" s="145" t="s">
        <v>349</v>
      </c>
      <c r="D53" s="147"/>
      <c r="E53" s="147"/>
      <c r="F53" s="147"/>
      <c r="G53" s="147"/>
      <c r="H53" s="147"/>
      <c r="I53" s="116"/>
      <c r="J53" s="116"/>
      <c r="K53" s="116"/>
      <c r="L53" s="116"/>
    </row>
    <row r="54" spans="1:12" x14ac:dyDescent="0.2">
      <c r="C54" s="116" t="s">
        <v>206</v>
      </c>
      <c r="D54" s="116"/>
      <c r="E54" s="116"/>
      <c r="F54" s="116"/>
      <c r="G54" s="116"/>
      <c r="H54" s="116"/>
      <c r="I54" s="116"/>
      <c r="J54" s="116"/>
      <c r="K54" s="116"/>
      <c r="L54" s="116"/>
    </row>
    <row r="55" spans="1:12" x14ac:dyDescent="0.2">
      <c r="C55" s="116" t="s">
        <v>207</v>
      </c>
      <c r="D55" s="116"/>
      <c r="E55" s="116"/>
      <c r="F55" s="116"/>
      <c r="G55" s="116"/>
      <c r="H55" s="116"/>
      <c r="I55" s="116"/>
      <c r="J55" s="116"/>
      <c r="K55" s="116"/>
      <c r="L55" s="116"/>
    </row>
    <row r="56" spans="1:12" x14ac:dyDescent="0.2">
      <c r="C56" s="116"/>
      <c r="D56" s="116"/>
      <c r="E56" s="116"/>
      <c r="F56" s="116"/>
      <c r="G56" s="116"/>
      <c r="H56" s="116"/>
      <c r="I56" s="116"/>
      <c r="J56" s="116"/>
      <c r="K56" s="116"/>
      <c r="L56" s="116"/>
    </row>
    <row r="57" spans="1:12" x14ac:dyDescent="0.2">
      <c r="C57" s="147" t="s">
        <v>208</v>
      </c>
      <c r="D57" s="147"/>
      <c r="E57" s="147"/>
      <c r="F57" s="116"/>
      <c r="G57" s="116"/>
      <c r="H57" s="116"/>
      <c r="I57" s="116"/>
      <c r="J57" s="116"/>
      <c r="K57" s="116"/>
      <c r="L57" s="116"/>
    </row>
    <row r="58" spans="1:12" x14ac:dyDescent="0.2">
      <c r="C58" s="116" t="s">
        <v>209</v>
      </c>
      <c r="D58" s="116"/>
      <c r="E58" s="116"/>
      <c r="F58" s="116"/>
      <c r="G58" s="116"/>
      <c r="H58" s="116"/>
      <c r="I58" s="116"/>
      <c r="J58" s="116"/>
      <c r="K58" s="116"/>
      <c r="L58" s="116"/>
    </row>
    <row r="59" spans="1:12" x14ac:dyDescent="0.2">
      <c r="C59" s="116" t="s">
        <v>210</v>
      </c>
      <c r="D59" s="116"/>
      <c r="E59" s="116"/>
      <c r="F59" s="116"/>
      <c r="G59" s="116"/>
      <c r="H59" s="116"/>
      <c r="I59" s="116"/>
      <c r="J59" s="116"/>
      <c r="K59" s="116"/>
      <c r="L59" s="116"/>
    </row>
    <row r="60" spans="1:12" x14ac:dyDescent="0.2">
      <c r="C60" s="145" t="s">
        <v>211</v>
      </c>
      <c r="D60" s="147"/>
      <c r="E60" s="147"/>
      <c r="F60" s="147"/>
      <c r="G60" s="147"/>
      <c r="H60" s="147"/>
      <c r="I60" s="116"/>
      <c r="J60" s="116"/>
      <c r="K60" s="116"/>
      <c r="L60" s="116"/>
    </row>
    <row r="61" spans="1:12" x14ac:dyDescent="0.2">
      <c r="C61" s="116"/>
      <c r="D61" s="116"/>
      <c r="E61" s="116"/>
      <c r="F61" s="116"/>
      <c r="G61" s="116"/>
      <c r="H61" s="116"/>
      <c r="I61" s="116"/>
      <c r="J61" s="116"/>
      <c r="K61" s="116"/>
      <c r="L61" s="116"/>
    </row>
    <row r="62" spans="1:12" x14ac:dyDescent="0.2">
      <c r="C62" s="147" t="s">
        <v>242</v>
      </c>
      <c r="D62" s="147"/>
      <c r="E62" s="147"/>
      <c r="F62" s="116"/>
      <c r="G62" s="116"/>
      <c r="H62" s="116"/>
      <c r="I62" s="116"/>
      <c r="J62" s="116"/>
      <c r="K62" s="116"/>
      <c r="L62" s="116"/>
    </row>
    <row r="63" spans="1:12" x14ac:dyDescent="0.2">
      <c r="C63" s="116" t="s">
        <v>243</v>
      </c>
      <c r="D63" s="116"/>
      <c r="E63" s="116"/>
      <c r="F63" s="116"/>
      <c r="G63" s="116"/>
      <c r="H63" s="116"/>
      <c r="I63" s="116"/>
      <c r="J63" s="116"/>
      <c r="K63" s="116"/>
      <c r="L63" s="116"/>
    </row>
    <row r="64" spans="1:12" x14ac:dyDescent="0.2">
      <c r="C64" s="116"/>
      <c r="D64" s="116"/>
      <c r="E64" s="116"/>
      <c r="F64" s="116"/>
      <c r="G64" s="116"/>
      <c r="H64" s="116"/>
      <c r="I64" s="116"/>
      <c r="J64" s="116"/>
      <c r="K64" s="116"/>
      <c r="L64" s="116"/>
    </row>
    <row r="65" spans="3:12" x14ac:dyDescent="0.2">
      <c r="C65" s="147" t="s">
        <v>212</v>
      </c>
      <c r="D65" s="147"/>
      <c r="E65" s="147"/>
      <c r="F65" s="147"/>
      <c r="G65" s="116"/>
      <c r="H65" s="116"/>
      <c r="I65" s="116"/>
      <c r="J65" s="116"/>
      <c r="K65" s="116"/>
      <c r="L65" s="116"/>
    </row>
    <row r="66" spans="3:12" x14ac:dyDescent="0.2">
      <c r="C66" s="116" t="s">
        <v>213</v>
      </c>
      <c r="D66" s="116"/>
      <c r="E66" s="116"/>
      <c r="F66" s="116"/>
      <c r="G66" s="116"/>
      <c r="H66" s="116"/>
      <c r="I66" s="116"/>
      <c r="J66" s="116"/>
      <c r="K66" s="116"/>
      <c r="L66" s="116"/>
    </row>
    <row r="67" spans="3:12" x14ac:dyDescent="0.2">
      <c r="C67" s="116" t="s">
        <v>214</v>
      </c>
      <c r="D67" s="116"/>
      <c r="E67" s="116"/>
      <c r="F67" s="116"/>
      <c r="G67" s="116"/>
      <c r="H67" s="116"/>
      <c r="I67" s="116"/>
      <c r="J67" s="116"/>
      <c r="K67" s="116"/>
      <c r="L67" s="116"/>
    </row>
    <row r="68" spans="3:12" x14ac:dyDescent="0.2">
      <c r="C68" s="116" t="s">
        <v>215</v>
      </c>
      <c r="D68" s="116"/>
      <c r="E68" s="116"/>
      <c r="F68" s="116"/>
      <c r="G68" s="116"/>
      <c r="H68" s="116"/>
      <c r="I68" s="116"/>
      <c r="J68" s="116"/>
      <c r="K68" s="116"/>
      <c r="L68" s="116"/>
    </row>
    <row r="69" spans="3:12" x14ac:dyDescent="0.2">
      <c r="C69" s="116"/>
      <c r="D69" s="116"/>
      <c r="E69" s="116"/>
      <c r="F69" s="116"/>
      <c r="G69" s="116"/>
      <c r="H69" s="116"/>
      <c r="I69" s="116"/>
      <c r="J69" s="116"/>
      <c r="K69" s="116"/>
      <c r="L69" s="116"/>
    </row>
    <row r="70" spans="3:12" x14ac:dyDescent="0.2">
      <c r="C70" s="147" t="s">
        <v>216</v>
      </c>
      <c r="D70" s="147"/>
      <c r="E70" s="147"/>
      <c r="F70" s="116"/>
      <c r="G70" s="116"/>
      <c r="H70" s="116"/>
      <c r="I70" s="116"/>
      <c r="J70" s="116"/>
      <c r="K70" s="116"/>
      <c r="L70" s="116"/>
    </row>
    <row r="71" spans="3:12" x14ac:dyDescent="0.2">
      <c r="C71" s="116"/>
      <c r="D71" s="116"/>
      <c r="E71" s="116"/>
      <c r="F71" s="116"/>
      <c r="G71" s="116"/>
      <c r="H71" s="116"/>
      <c r="I71" s="116"/>
      <c r="J71" s="116"/>
      <c r="K71" s="116"/>
      <c r="L71" s="116"/>
    </row>
    <row r="72" spans="3:12" x14ac:dyDescent="0.2">
      <c r="C72" s="147" t="s">
        <v>217</v>
      </c>
      <c r="D72" s="147"/>
      <c r="E72" s="147"/>
      <c r="F72" s="147"/>
      <c r="G72" s="147"/>
      <c r="H72" s="147"/>
      <c r="I72" s="147"/>
      <c r="J72" s="116"/>
      <c r="K72" s="116"/>
      <c r="L72" s="116"/>
    </row>
    <row r="73" spans="3:12" x14ac:dyDescent="0.2">
      <c r="C73" s="116" t="s">
        <v>218</v>
      </c>
      <c r="D73" s="116"/>
      <c r="E73" s="116"/>
      <c r="F73" s="116"/>
      <c r="G73" s="116"/>
      <c r="H73" s="116"/>
      <c r="I73" s="116"/>
      <c r="J73" s="116"/>
      <c r="K73" s="116"/>
      <c r="L73" s="116"/>
    </row>
    <row r="74" spans="3:12" x14ac:dyDescent="0.2">
      <c r="C74" s="116" t="s">
        <v>350</v>
      </c>
      <c r="D74" s="116"/>
      <c r="E74" s="116"/>
      <c r="F74" s="116"/>
      <c r="G74" s="116"/>
      <c r="H74" s="116"/>
      <c r="I74" s="116"/>
      <c r="J74" s="116"/>
      <c r="K74" s="116"/>
      <c r="L74" s="116"/>
    </row>
    <row r="75" spans="3:12" x14ac:dyDescent="0.2">
      <c r="C75" t="s">
        <v>244</v>
      </c>
    </row>
    <row r="76" spans="3:12" x14ac:dyDescent="0.2">
      <c r="C76" t="s">
        <v>246</v>
      </c>
    </row>
    <row r="77" spans="3:12" x14ac:dyDescent="0.2">
      <c r="C77" t="s">
        <v>245</v>
      </c>
    </row>
    <row r="79" spans="3:12" x14ac:dyDescent="0.2">
      <c r="C79" s="148" t="s">
        <v>219</v>
      </c>
      <c r="D79" s="148"/>
      <c r="E79" s="148"/>
    </row>
    <row r="80" spans="3:12" x14ac:dyDescent="0.2">
      <c r="C80" t="s">
        <v>220</v>
      </c>
    </row>
    <row r="82" spans="1:8" x14ac:dyDescent="0.2">
      <c r="C82" s="148" t="s">
        <v>253</v>
      </c>
    </row>
    <row r="83" spans="1:8" x14ac:dyDescent="0.2">
      <c r="C83" t="s">
        <v>254</v>
      </c>
    </row>
    <row r="86" spans="1:8" ht="15.75" x14ac:dyDescent="0.25">
      <c r="A86" s="113" t="s">
        <v>357</v>
      </c>
      <c r="B86" s="150"/>
      <c r="D86" s="148"/>
      <c r="E86" s="148"/>
      <c r="F86" s="148"/>
      <c r="G86" s="148"/>
      <c r="H86" s="148"/>
    </row>
    <row r="88" spans="1:8" x14ac:dyDescent="0.2">
      <c r="C88" t="s">
        <v>221</v>
      </c>
    </row>
    <row r="89" spans="1:8" x14ac:dyDescent="0.2">
      <c r="C89" t="s">
        <v>366</v>
      </c>
    </row>
    <row r="90" spans="1:8" x14ac:dyDescent="0.2">
      <c r="C90" t="s">
        <v>222</v>
      </c>
    </row>
    <row r="91" spans="1:8" x14ac:dyDescent="0.2">
      <c r="C91" t="s">
        <v>355</v>
      </c>
    </row>
    <row r="92" spans="1:8" x14ac:dyDescent="0.2">
      <c r="C92" t="s">
        <v>223</v>
      </c>
    </row>
    <row r="95" spans="1:8" ht="15.75" x14ac:dyDescent="0.25">
      <c r="A95" s="113" t="s">
        <v>358</v>
      </c>
      <c r="B95" s="150"/>
      <c r="E95" s="148"/>
      <c r="F95" s="148"/>
      <c r="G95" s="148"/>
      <c r="H95" s="148"/>
    </row>
    <row r="96" spans="1:8" ht="15.75" x14ac:dyDescent="0.25">
      <c r="A96" s="113" t="s">
        <v>359</v>
      </c>
      <c r="B96" s="150"/>
      <c r="E96" s="148"/>
      <c r="F96" s="148"/>
      <c r="G96" s="148"/>
      <c r="H96" s="148"/>
    </row>
    <row r="98" spans="3:3" x14ac:dyDescent="0.2">
      <c r="C98" s="215" t="s">
        <v>364</v>
      </c>
    </row>
    <row r="99" spans="3:3" x14ac:dyDescent="0.2">
      <c r="C99" t="s">
        <v>351</v>
      </c>
    </row>
    <row r="100" spans="3:3" x14ac:dyDescent="0.2">
      <c r="C100" t="s">
        <v>352</v>
      </c>
    </row>
    <row r="101" spans="3:3" x14ac:dyDescent="0.2">
      <c r="C101" t="s">
        <v>365</v>
      </c>
    </row>
    <row r="102" spans="3:3" x14ac:dyDescent="0.2">
      <c r="C102" t="s">
        <v>353</v>
      </c>
    </row>
    <row r="103" spans="3:3" x14ac:dyDescent="0.2">
      <c r="C103" t="s">
        <v>354</v>
      </c>
    </row>
    <row r="105" spans="3:3" x14ac:dyDescent="0.2">
      <c r="C105" t="s">
        <v>224</v>
      </c>
    </row>
    <row r="106" spans="3:3" x14ac:dyDescent="0.2">
      <c r="C106" t="s">
        <v>225</v>
      </c>
    </row>
    <row r="107" spans="3:3" x14ac:dyDescent="0.2">
      <c r="C107" t="s">
        <v>226</v>
      </c>
    </row>
    <row r="108" spans="3:3" x14ac:dyDescent="0.2">
      <c r="C108" t="s">
        <v>227</v>
      </c>
    </row>
    <row r="109" spans="3:3" x14ac:dyDescent="0.2">
      <c r="C109" t="s">
        <v>356</v>
      </c>
    </row>
    <row r="110" spans="3:3" x14ac:dyDescent="0.2">
      <c r="C110" t="s">
        <v>228</v>
      </c>
    </row>
    <row r="111" spans="3:3" x14ac:dyDescent="0.2">
      <c r="C111" t="s">
        <v>229</v>
      </c>
    </row>
  </sheetData>
  <phoneticPr fontId="29" type="noConversion"/>
  <pageMargins left="0.75" right="0.75" top="1" bottom="1" header="0.5" footer="0.5"/>
  <pageSetup orientation="portrait" r:id="rId1"/>
  <headerFooter alignWithMargins="0">
    <oddFooter>&amp;R&amp;P</oddFooter>
  </headerFooter>
  <rowBreaks count="1" manualBreakCount="1">
    <brk id="9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5"/>
  <sheetViews>
    <sheetView tabSelected="1" topLeftCell="B1" zoomScaleNormal="100" workbookViewId="0">
      <selection activeCell="C5" sqref="C5"/>
    </sheetView>
  </sheetViews>
  <sheetFormatPr defaultRowHeight="12.75" x14ac:dyDescent="0.2"/>
  <cols>
    <col min="1" max="1" width="5" customWidth="1"/>
    <col min="2" max="2" width="4.28515625" customWidth="1"/>
    <col min="3" max="3" width="27.5703125" customWidth="1"/>
    <col min="4" max="4" width="12" style="15" customWidth="1"/>
    <col min="5" max="5" width="8.7109375" style="7" hidden="1" customWidth="1"/>
    <col min="6" max="6" width="8.5703125" style="7" hidden="1" customWidth="1"/>
    <col min="7" max="7" width="10" style="18" hidden="1" customWidth="1"/>
    <col min="8" max="10" width="11.85546875" customWidth="1"/>
    <col min="11" max="11" width="35.28515625" style="11" customWidth="1"/>
  </cols>
  <sheetData>
    <row r="1" spans="2:12" s="1" customFormat="1" ht="18" x14ac:dyDescent="0.25">
      <c r="B1" s="216" t="s">
        <v>51</v>
      </c>
      <c r="C1" s="216"/>
      <c r="D1" s="216"/>
      <c r="E1" s="216"/>
      <c r="F1" s="216"/>
      <c r="G1" s="216"/>
      <c r="H1" s="216"/>
      <c r="I1" s="216"/>
      <c r="J1" s="216"/>
      <c r="K1" s="216"/>
    </row>
    <row r="2" spans="2:12" s="1" customFormat="1" ht="18" x14ac:dyDescent="0.25">
      <c r="B2" s="216" t="s">
        <v>369</v>
      </c>
      <c r="C2" s="216"/>
      <c r="D2" s="216"/>
      <c r="E2" s="216"/>
      <c r="F2" s="216"/>
      <c r="G2" s="216"/>
      <c r="H2" s="216"/>
      <c r="I2" s="216"/>
      <c r="J2" s="216"/>
      <c r="K2" s="216"/>
    </row>
    <row r="3" spans="2:12" ht="3" customHeight="1" thickBot="1" x14ac:dyDescent="0.25">
      <c r="B3" s="217" t="s">
        <v>0</v>
      </c>
      <c r="C3" s="217"/>
      <c r="D3" s="217"/>
      <c r="E3" s="217"/>
      <c r="F3" s="217"/>
      <c r="G3" s="217"/>
      <c r="H3" s="217"/>
      <c r="I3" s="217"/>
      <c r="J3" s="217"/>
      <c r="K3" s="217"/>
    </row>
    <row r="4" spans="2:12" x14ac:dyDescent="0.2">
      <c r="B4" s="2"/>
      <c r="C4" s="2"/>
      <c r="D4" s="12"/>
      <c r="E4" s="2"/>
      <c r="F4" s="2"/>
    </row>
    <row r="5" spans="2:12" x14ac:dyDescent="0.2">
      <c r="B5" s="2"/>
      <c r="C5" s="2"/>
      <c r="D5" s="10"/>
      <c r="E5" s="3"/>
      <c r="F5" s="6" t="s">
        <v>62</v>
      </c>
      <c r="G5" s="16" t="s">
        <v>57</v>
      </c>
      <c r="H5" s="20" t="s">
        <v>16</v>
      </c>
      <c r="I5" s="20"/>
      <c r="J5" s="20" t="s">
        <v>57</v>
      </c>
    </row>
    <row r="6" spans="2:12" ht="15" customHeight="1" x14ac:dyDescent="0.2">
      <c r="D6" s="13" t="s">
        <v>47</v>
      </c>
      <c r="E6" s="6" t="s">
        <v>52</v>
      </c>
      <c r="F6" s="6" t="s">
        <v>63</v>
      </c>
      <c r="G6" s="17" t="s">
        <v>54</v>
      </c>
      <c r="H6" s="13" t="s">
        <v>47</v>
      </c>
      <c r="I6" s="13"/>
      <c r="J6" s="13" t="s">
        <v>54</v>
      </c>
    </row>
    <row r="7" spans="2:12" ht="15" customHeight="1" x14ac:dyDescent="0.2">
      <c r="B7" s="4"/>
      <c r="C7" s="5"/>
      <c r="D7" s="30" t="s">
        <v>55</v>
      </c>
      <c r="E7" s="29" t="s">
        <v>55</v>
      </c>
      <c r="F7" s="6" t="s">
        <v>57</v>
      </c>
      <c r="G7" s="16" t="s">
        <v>49</v>
      </c>
      <c r="H7" s="14" t="s">
        <v>53</v>
      </c>
      <c r="I7" s="14" t="s">
        <v>117</v>
      </c>
      <c r="J7" s="14" t="s">
        <v>49</v>
      </c>
    </row>
    <row r="8" spans="2:12" ht="15" customHeight="1" x14ac:dyDescent="0.2">
      <c r="B8" s="105" t="s">
        <v>56</v>
      </c>
      <c r="C8" s="106"/>
      <c r="I8" s="15"/>
      <c r="J8" s="15"/>
    </row>
    <row r="9" spans="2:12" ht="15" customHeight="1" x14ac:dyDescent="0.2">
      <c r="C9" s="35" t="s">
        <v>1</v>
      </c>
      <c r="D9" s="23">
        <v>22000</v>
      </c>
      <c r="E9" s="126">
        <v>20398</v>
      </c>
      <c r="F9" s="64">
        <f>E9/D9</f>
        <v>0.92718181818181822</v>
      </c>
      <c r="G9" s="65">
        <f>D9/D18</f>
        <v>0.39586144849302746</v>
      </c>
      <c r="H9" s="68">
        <f>40000-13325-1500-175</f>
        <v>25000</v>
      </c>
      <c r="I9" s="60"/>
      <c r="J9" s="63">
        <f>H9/H18</f>
        <v>0.34106412005457026</v>
      </c>
      <c r="K9" s="66" t="s">
        <v>122</v>
      </c>
    </row>
    <row r="10" spans="2:12" ht="15" customHeight="1" x14ac:dyDescent="0.2">
      <c r="C10" s="35" t="s">
        <v>68</v>
      </c>
      <c r="D10" s="53"/>
      <c r="E10" s="67"/>
      <c r="F10" s="64"/>
      <c r="G10" s="65"/>
      <c r="H10" s="48"/>
      <c r="I10" s="48"/>
      <c r="J10" s="63"/>
      <c r="K10" s="66" t="s">
        <v>82</v>
      </c>
    </row>
    <row r="11" spans="2:12" ht="15" customHeight="1" x14ac:dyDescent="0.2">
      <c r="C11" s="21" t="s">
        <v>2</v>
      </c>
      <c r="D11" s="28">
        <v>15500</v>
      </c>
      <c r="E11" s="24">
        <v>17428.46</v>
      </c>
      <c r="F11" s="58">
        <f>E11/D11</f>
        <v>1.1244167741935482</v>
      </c>
      <c r="G11" s="25">
        <f>D11/$D$18</f>
        <v>0.27890238416554208</v>
      </c>
      <c r="H11" s="26">
        <v>16500</v>
      </c>
      <c r="I11" s="28"/>
      <c r="J11" s="63">
        <f>H11/H18</f>
        <v>0.22510231923601637</v>
      </c>
      <c r="K11" s="158" t="s">
        <v>275</v>
      </c>
      <c r="L11" s="19"/>
    </row>
    <row r="12" spans="2:12" ht="15" customHeight="1" x14ac:dyDescent="0.2">
      <c r="B12" s="15"/>
      <c r="C12" s="35" t="s">
        <v>3</v>
      </c>
      <c r="D12" s="28">
        <v>13500</v>
      </c>
      <c r="E12" s="67">
        <v>-1842</v>
      </c>
      <c r="F12" s="64">
        <f>E12/D12</f>
        <v>-0.13644444444444445</v>
      </c>
      <c r="G12" s="65">
        <f>D12/$D$18</f>
        <v>0.24291497975708501</v>
      </c>
      <c r="H12" s="28">
        <v>16000</v>
      </c>
      <c r="I12" s="28"/>
      <c r="J12" s="63">
        <f>H12/H18</f>
        <v>0.21828103683492497</v>
      </c>
      <c r="K12" s="66"/>
    </row>
    <row r="13" spans="2:12" ht="15" customHeight="1" x14ac:dyDescent="0.2">
      <c r="B13" s="15"/>
      <c r="C13" s="35" t="s">
        <v>66</v>
      </c>
      <c r="D13" s="48">
        <v>0</v>
      </c>
      <c r="E13" s="48">
        <v>-7000</v>
      </c>
      <c r="F13" s="64"/>
      <c r="G13" s="65"/>
      <c r="H13" s="69">
        <v>7000</v>
      </c>
      <c r="I13" s="48"/>
      <c r="J13" s="63">
        <f>H13/H18</f>
        <v>9.5497953615279671E-2</v>
      </c>
      <c r="K13" s="66" t="s">
        <v>368</v>
      </c>
    </row>
    <row r="14" spans="2:12" ht="15" customHeight="1" x14ac:dyDescent="0.2">
      <c r="B14" s="15"/>
      <c r="C14" s="35" t="s">
        <v>187</v>
      </c>
      <c r="D14" s="48">
        <v>400</v>
      </c>
      <c r="E14" s="67">
        <v>-10620</v>
      </c>
      <c r="F14" s="64">
        <f>E14/D14</f>
        <v>-26.55</v>
      </c>
      <c r="G14" s="65">
        <f>D14/$D$18</f>
        <v>7.1974808816914083E-3</v>
      </c>
      <c r="H14" s="75">
        <v>5000</v>
      </c>
      <c r="I14" s="28"/>
      <c r="J14" s="63">
        <f>H14/H18</f>
        <v>6.8212824010914053E-2</v>
      </c>
      <c r="K14" s="66" t="s">
        <v>189</v>
      </c>
    </row>
    <row r="15" spans="2:12" ht="15" customHeight="1" x14ac:dyDescent="0.2">
      <c r="B15" s="15"/>
      <c r="C15" s="35" t="s">
        <v>79</v>
      </c>
      <c r="D15" s="67">
        <f>1300+800+750+400+350+50+25</f>
        <v>3675</v>
      </c>
      <c r="E15" s="24">
        <v>6991</v>
      </c>
      <c r="F15" s="64"/>
      <c r="G15" s="65"/>
      <c r="H15" s="28">
        <v>3000</v>
      </c>
      <c r="I15" s="28"/>
      <c r="J15" s="63">
        <f>H15/H18</f>
        <v>4.0927694406548434E-2</v>
      </c>
      <c r="K15" s="66" t="s">
        <v>83</v>
      </c>
    </row>
    <row r="16" spans="2:12" ht="15" customHeight="1" x14ac:dyDescent="0.2">
      <c r="B16" s="15"/>
      <c r="C16" s="35" t="s">
        <v>67</v>
      </c>
      <c r="D16" s="48">
        <v>0</v>
      </c>
      <c r="E16" s="48">
        <v>0</v>
      </c>
      <c r="F16" s="64"/>
      <c r="G16" s="65"/>
      <c r="H16" s="48"/>
      <c r="I16" s="48"/>
      <c r="J16" s="63"/>
      <c r="K16" s="66" t="s">
        <v>81</v>
      </c>
    </row>
    <row r="17" spans="1:11" ht="15" customHeight="1" x14ac:dyDescent="0.2">
      <c r="C17" s="21" t="s">
        <v>50</v>
      </c>
      <c r="D17" s="50">
        <v>500</v>
      </c>
      <c r="E17" s="24">
        <f>775.06-0.51-14.9-0.51-0.49-10.66-0.95-10.33-0.89-10.68-8.72-0.82-0.66-8.03</f>
        <v>706.91</v>
      </c>
      <c r="F17" s="58"/>
      <c r="G17" s="25">
        <f>D17/$D$18</f>
        <v>8.9968511021142599E-3</v>
      </c>
      <c r="H17" s="26">
        <v>800</v>
      </c>
      <c r="I17" s="28"/>
      <c r="J17" s="63">
        <f>H17/H18</f>
        <v>1.0914051841746248E-2</v>
      </c>
    </row>
    <row r="18" spans="1:11" ht="15" customHeight="1" thickBot="1" x14ac:dyDescent="0.25">
      <c r="B18" s="105" t="s">
        <v>4</v>
      </c>
      <c r="C18" s="106"/>
      <c r="D18" s="107">
        <f>SUM(D9:D17)</f>
        <v>55575</v>
      </c>
      <c r="E18" s="107">
        <f>SUM(E9:E17)</f>
        <v>26062.37</v>
      </c>
      <c r="F18" s="108">
        <f>E18/D18</f>
        <v>0.46895852451641923</v>
      </c>
      <c r="G18" s="109">
        <f>SUM(G9:G17)</f>
        <v>0.93387314439946012</v>
      </c>
      <c r="H18" s="107">
        <f>SUM(H9:H17)</f>
        <v>73300</v>
      </c>
      <c r="I18" s="107"/>
      <c r="J18" s="108">
        <f>SUM(J9:J17)</f>
        <v>0.99999999999999989</v>
      </c>
      <c r="K18" s="144" t="s">
        <v>200</v>
      </c>
    </row>
    <row r="19" spans="1:11" ht="15" customHeight="1" thickTop="1" x14ac:dyDescent="0.2">
      <c r="B19" s="4"/>
      <c r="I19" s="15"/>
      <c r="J19" s="74"/>
    </row>
    <row r="20" spans="1:11" ht="15" customHeight="1" x14ac:dyDescent="0.2">
      <c r="A20" s="15"/>
      <c r="B20" s="76" t="s">
        <v>5</v>
      </c>
      <c r="C20" s="62"/>
      <c r="D20" s="62"/>
      <c r="I20" s="15"/>
      <c r="J20" s="74"/>
    </row>
    <row r="21" spans="1:11" s="4" customFormat="1" ht="15" customHeight="1" x14ac:dyDescent="0.2">
      <c r="A21" s="92"/>
      <c r="B21" s="92" t="s">
        <v>70</v>
      </c>
      <c r="C21" s="92"/>
      <c r="D21" s="92"/>
      <c r="E21" s="93"/>
      <c r="F21" s="93"/>
      <c r="G21" s="94"/>
      <c r="I21" s="92"/>
      <c r="J21" s="95"/>
      <c r="K21" s="59"/>
    </row>
    <row r="22" spans="1:11" ht="15" customHeight="1" x14ac:dyDescent="0.2">
      <c r="B22" s="33"/>
      <c r="C22" s="21" t="s">
        <v>44</v>
      </c>
      <c r="D22" s="60">
        <v>10300</v>
      </c>
      <c r="E22" s="61">
        <v>8220</v>
      </c>
      <c r="F22" s="58">
        <f>E22/D22</f>
        <v>0.79805825242718442</v>
      </c>
      <c r="G22" s="25">
        <f>D22/$D$113</f>
        <v>0.17986867840178822</v>
      </c>
      <c r="H22" s="32">
        <v>10000</v>
      </c>
      <c r="I22" s="53"/>
      <c r="J22" s="22">
        <f>H22/H113</f>
        <v>0.13642564802182811</v>
      </c>
    </row>
    <row r="23" spans="1:11" ht="15" customHeight="1" x14ac:dyDescent="0.2">
      <c r="B23" s="21"/>
      <c r="C23" s="21" t="s">
        <v>9</v>
      </c>
      <c r="D23" s="48">
        <v>1500</v>
      </c>
      <c r="E23" s="51">
        <v>1541.33</v>
      </c>
      <c r="F23" s="58">
        <f>E23/D23</f>
        <v>1.0275533333333333</v>
      </c>
      <c r="G23" s="25">
        <f>D23/$D$113</f>
        <v>2.6194467728415757E-2</v>
      </c>
      <c r="H23" s="31">
        <v>1500</v>
      </c>
      <c r="I23" s="53"/>
      <c r="J23" s="22">
        <f>H23/$H$113</f>
        <v>2.0463847203274217E-2</v>
      </c>
      <c r="K23" s="11" t="s">
        <v>85</v>
      </c>
    </row>
    <row r="24" spans="1:11" ht="15" customHeight="1" x14ac:dyDescent="0.2">
      <c r="B24" s="21"/>
      <c r="C24" s="21" t="s">
        <v>69</v>
      </c>
      <c r="D24" s="48">
        <v>1200</v>
      </c>
      <c r="E24" s="51">
        <v>950</v>
      </c>
      <c r="F24" s="58">
        <f>E24/D24</f>
        <v>0.79166666666666663</v>
      </c>
      <c r="G24" s="25">
        <f>D24/$D$113</f>
        <v>2.0955574182732608E-2</v>
      </c>
      <c r="H24" s="31">
        <v>1200</v>
      </c>
      <c r="I24" s="53"/>
      <c r="J24" s="22">
        <f>H24/$H$113</f>
        <v>1.6371077762619372E-2</v>
      </c>
    </row>
    <row r="25" spans="1:11" ht="15" customHeight="1" x14ac:dyDescent="0.2">
      <c r="B25" s="21"/>
      <c r="C25" s="35" t="s">
        <v>72</v>
      </c>
      <c r="D25" s="48"/>
      <c r="E25" s="52"/>
      <c r="F25" s="64"/>
      <c r="G25" s="65"/>
      <c r="H25" s="69">
        <v>100</v>
      </c>
      <c r="I25" s="48"/>
      <c r="J25" s="22">
        <f>H25/$H$113</f>
        <v>1.364256480218281E-3</v>
      </c>
      <c r="K25" s="66" t="s">
        <v>123</v>
      </c>
    </row>
    <row r="26" spans="1:11" ht="15" customHeight="1" x14ac:dyDescent="0.2">
      <c r="B26" s="21"/>
      <c r="C26" s="21" t="s">
        <v>84</v>
      </c>
      <c r="D26" s="60">
        <v>200</v>
      </c>
      <c r="E26" s="61">
        <v>50</v>
      </c>
      <c r="F26" s="58">
        <f>E26/D26</f>
        <v>0.25</v>
      </c>
      <c r="G26" s="25">
        <f>D26/$D$113</f>
        <v>3.4925956971221012E-3</v>
      </c>
      <c r="H26" s="31">
        <v>400</v>
      </c>
      <c r="I26" s="23"/>
      <c r="J26" s="22">
        <f>H26/$H$113</f>
        <v>5.4570259208731242E-3</v>
      </c>
    </row>
    <row r="27" spans="1:11" ht="15" customHeight="1" x14ac:dyDescent="0.2">
      <c r="B27" s="21"/>
      <c r="C27" s="21" t="s">
        <v>15</v>
      </c>
      <c r="D27" s="52">
        <v>100</v>
      </c>
      <c r="E27" s="51">
        <f>81.15+5.22</f>
        <v>86.37</v>
      </c>
      <c r="F27" s="58">
        <f>E27/D27</f>
        <v>0.86370000000000002</v>
      </c>
      <c r="G27" s="25">
        <f>D27/$D$113</f>
        <v>1.7462978485610506E-3</v>
      </c>
      <c r="H27" s="31">
        <v>100</v>
      </c>
      <c r="I27" s="53"/>
      <c r="J27" s="22">
        <f>H27/$H$113</f>
        <v>1.364256480218281E-3</v>
      </c>
    </row>
    <row r="28" spans="1:11" ht="15" customHeight="1" thickBot="1" x14ac:dyDescent="0.25">
      <c r="B28" s="21"/>
      <c r="C28" s="82" t="s">
        <v>103</v>
      </c>
      <c r="D28" s="131">
        <f>SUM(D22:D27)</f>
        <v>13300</v>
      </c>
      <c r="E28" s="131">
        <f>SUM(E22:E27)</f>
        <v>10847.7</v>
      </c>
      <c r="F28" s="83">
        <f>E28/D28</f>
        <v>0.81561654135338346</v>
      </c>
      <c r="G28" s="89">
        <f>D28/$D$113</f>
        <v>0.23225761385861973</v>
      </c>
      <c r="H28" s="86"/>
      <c r="I28" s="134">
        <f>SUM(H22:H27)</f>
        <v>13300</v>
      </c>
      <c r="J28" s="83">
        <f>I28/$H$113</f>
        <v>0.18144611186903137</v>
      </c>
      <c r="K28" s="143" t="s">
        <v>329</v>
      </c>
    </row>
    <row r="29" spans="1:11" ht="15" customHeight="1" thickTop="1" x14ac:dyDescent="0.2">
      <c r="B29" s="21"/>
      <c r="C29" s="71"/>
      <c r="D29" s="52"/>
      <c r="E29" s="51"/>
      <c r="F29" s="58"/>
      <c r="G29" s="25"/>
      <c r="H29" s="77"/>
      <c r="I29" s="72"/>
      <c r="J29" s="58"/>
    </row>
    <row r="30" spans="1:11" ht="15" customHeight="1" x14ac:dyDescent="0.2">
      <c r="A30" s="96"/>
      <c r="B30" s="38" t="s">
        <v>71</v>
      </c>
      <c r="C30" s="96"/>
      <c r="D30" s="48"/>
      <c r="E30" s="51"/>
      <c r="F30" s="58"/>
      <c r="G30" s="25"/>
      <c r="H30" s="31"/>
      <c r="I30" s="53"/>
      <c r="J30" s="22"/>
    </row>
    <row r="31" spans="1:11" ht="15" customHeight="1" x14ac:dyDescent="0.2">
      <c r="B31" s="21"/>
      <c r="C31" s="21" t="s">
        <v>6</v>
      </c>
      <c r="D31" s="60">
        <v>2300</v>
      </c>
      <c r="E31" s="61">
        <v>2213</v>
      </c>
      <c r="F31" s="58">
        <f>E31/D31</f>
        <v>0.96217391304347821</v>
      </c>
      <c r="G31" s="25">
        <f>D31/$D$113</f>
        <v>4.016485051690416E-2</v>
      </c>
      <c r="H31" s="32">
        <v>2300</v>
      </c>
      <c r="I31" s="53"/>
      <c r="J31" s="22">
        <f>H31/$H$113</f>
        <v>3.1377899045020467E-2</v>
      </c>
    </row>
    <row r="32" spans="1:11" ht="15" customHeight="1" x14ac:dyDescent="0.2">
      <c r="B32" s="21"/>
      <c r="C32" s="21" t="s">
        <v>7</v>
      </c>
      <c r="D32" s="48">
        <v>2300</v>
      </c>
      <c r="E32" s="51">
        <v>2156</v>
      </c>
      <c r="F32" s="58">
        <f>E32/D32</f>
        <v>0.93739130434782614</v>
      </c>
      <c r="G32" s="25">
        <f>D32/$D$113</f>
        <v>4.016485051690416E-2</v>
      </c>
      <c r="H32" s="91">
        <v>2500</v>
      </c>
      <c r="I32" s="53"/>
      <c r="J32" s="22">
        <f>H32/$H$113</f>
        <v>3.4106412005457026E-2</v>
      </c>
      <c r="K32" s="11" t="s">
        <v>88</v>
      </c>
    </row>
    <row r="33" spans="1:11" ht="15" customHeight="1" x14ac:dyDescent="0.2">
      <c r="B33" s="21"/>
      <c r="C33" s="21" t="s">
        <v>8</v>
      </c>
      <c r="D33" s="48">
        <v>1800</v>
      </c>
      <c r="E33" s="51">
        <v>1710</v>
      </c>
      <c r="F33" s="58">
        <f>E33/D33</f>
        <v>0.95</v>
      </c>
      <c r="G33" s="25">
        <f>D33/$D$113</f>
        <v>3.143336127409891E-2</v>
      </c>
      <c r="H33" s="31">
        <v>1800</v>
      </c>
      <c r="I33" s="53"/>
      <c r="J33" s="22"/>
    </row>
    <row r="34" spans="1:11" ht="15" customHeight="1" x14ac:dyDescent="0.2">
      <c r="B34" s="21"/>
      <c r="C34" s="21" t="s">
        <v>46</v>
      </c>
      <c r="D34" s="52">
        <v>1000</v>
      </c>
      <c r="E34" s="51">
        <v>671</v>
      </c>
      <c r="F34" s="58">
        <f>E34/D34</f>
        <v>0.67100000000000004</v>
      </c>
      <c r="G34" s="25">
        <f>D34/$D$113</f>
        <v>1.7462978485610507E-2</v>
      </c>
      <c r="H34" s="53">
        <v>1000</v>
      </c>
      <c r="I34" s="53"/>
      <c r="J34" s="22">
        <f>H34/$H$113</f>
        <v>1.3642564802182811E-2</v>
      </c>
    </row>
    <row r="35" spans="1:11" ht="15" customHeight="1" thickBot="1" x14ac:dyDescent="0.25">
      <c r="C35" s="82" t="s">
        <v>104</v>
      </c>
      <c r="D35" s="97">
        <f>SUM(D31:D34)</f>
        <v>7400</v>
      </c>
      <c r="E35" s="97">
        <f>SUM(E31:E34)</f>
        <v>6750</v>
      </c>
      <c r="F35" s="83">
        <f>E35/D35</f>
        <v>0.91216216216216217</v>
      </c>
      <c r="G35" s="89">
        <f>D35/$D$113</f>
        <v>0.12922604079351774</v>
      </c>
      <c r="H35" s="130"/>
      <c r="I35" s="102">
        <f>SUM(H31:H35)</f>
        <v>7600</v>
      </c>
      <c r="J35" s="83">
        <f>I35/$H$113</f>
        <v>0.10368349249658936</v>
      </c>
      <c r="K35" s="143" t="s">
        <v>192</v>
      </c>
    </row>
    <row r="36" spans="1:11" ht="15" customHeight="1" thickTop="1" x14ac:dyDescent="0.2">
      <c r="B36" s="21"/>
      <c r="C36" s="21"/>
      <c r="D36" s="52"/>
      <c r="E36" s="51"/>
      <c r="F36" s="58"/>
      <c r="G36" s="65"/>
      <c r="I36" s="15"/>
      <c r="J36" s="22"/>
    </row>
    <row r="37" spans="1:11" ht="15" customHeight="1" x14ac:dyDescent="0.2">
      <c r="A37" s="15"/>
      <c r="B37" s="38" t="s">
        <v>73</v>
      </c>
      <c r="C37" s="15"/>
      <c r="D37" s="48"/>
      <c r="E37" s="51"/>
      <c r="F37" s="58"/>
      <c r="G37" s="65"/>
      <c r="H37" s="53"/>
      <c r="I37" s="53"/>
      <c r="J37" s="22">
        <f>H37/$H$113</f>
        <v>0</v>
      </c>
    </row>
    <row r="38" spans="1:11" ht="15" customHeight="1" x14ac:dyDescent="0.2">
      <c r="B38" s="21"/>
      <c r="C38" s="21" t="s">
        <v>86</v>
      </c>
      <c r="D38" s="60">
        <v>4500</v>
      </c>
      <c r="E38" s="61">
        <v>2480</v>
      </c>
      <c r="F38" s="58">
        <f>E38/D38</f>
        <v>0.55111111111111111</v>
      </c>
      <c r="G38" s="25">
        <f>D38/$D$113</f>
        <v>7.8583403185247272E-2</v>
      </c>
      <c r="H38" s="32">
        <v>4500</v>
      </c>
      <c r="I38" s="53"/>
      <c r="J38" s="22">
        <f>H38/$H$113</f>
        <v>6.1391541609822645E-2</v>
      </c>
      <c r="K38" s="11" t="s">
        <v>124</v>
      </c>
    </row>
    <row r="39" spans="1:11" ht="15" customHeight="1" x14ac:dyDescent="0.2">
      <c r="C39" s="21" t="s">
        <v>102</v>
      </c>
      <c r="D39" s="51">
        <v>0</v>
      </c>
      <c r="E39" s="51">
        <v>0</v>
      </c>
      <c r="H39" s="128">
        <v>2000</v>
      </c>
      <c r="I39" s="15"/>
      <c r="J39" s="22">
        <f>H39/$H$113</f>
        <v>2.7285129604365622E-2</v>
      </c>
      <c r="K39" s="11" t="s">
        <v>184</v>
      </c>
    </row>
    <row r="40" spans="1:11" ht="15" customHeight="1" thickBot="1" x14ac:dyDescent="0.25">
      <c r="C40" s="82" t="s">
        <v>105</v>
      </c>
      <c r="D40" s="102">
        <f>SUM(D38:D39)</f>
        <v>4500</v>
      </c>
      <c r="E40" s="102">
        <f>SUM(E38:E39)</f>
        <v>2480</v>
      </c>
      <c r="F40" s="83">
        <f>E40/D40</f>
        <v>0.55111111111111111</v>
      </c>
      <c r="G40" s="89">
        <f>D40/$D$113</f>
        <v>7.8583403185247272E-2</v>
      </c>
      <c r="H40" s="87"/>
      <c r="I40" s="130">
        <f>SUM(H38:H39)</f>
        <v>6500</v>
      </c>
      <c r="J40" s="83">
        <f>I40/$H$113</f>
        <v>8.8676671214188263E-2</v>
      </c>
      <c r="K40" s="143" t="s">
        <v>330</v>
      </c>
    </row>
    <row r="41" spans="1:11" ht="15" customHeight="1" thickTop="1" x14ac:dyDescent="0.2">
      <c r="I41" s="15"/>
      <c r="J41" s="22"/>
    </row>
    <row r="42" spans="1:11" ht="15" customHeight="1" x14ac:dyDescent="0.2">
      <c r="A42" s="15"/>
      <c r="B42" s="38" t="s">
        <v>74</v>
      </c>
      <c r="C42" s="96"/>
      <c r="I42" s="15"/>
      <c r="J42" s="22"/>
    </row>
    <row r="43" spans="1:11" ht="15" customHeight="1" x14ac:dyDescent="0.2">
      <c r="B43" s="21"/>
      <c r="C43" s="21" t="s">
        <v>101</v>
      </c>
      <c r="D43" s="60">
        <v>100</v>
      </c>
      <c r="E43" s="61">
        <v>0</v>
      </c>
      <c r="F43" s="58">
        <f>E43/D43</f>
        <v>0</v>
      </c>
      <c r="G43" s="25">
        <f>D43/$D$113</f>
        <v>1.7462978485610506E-3</v>
      </c>
      <c r="H43" s="127">
        <v>7100</v>
      </c>
      <c r="I43" s="53"/>
      <c r="J43" s="22">
        <f>H43/$H$113</f>
        <v>9.6862210095497947E-2</v>
      </c>
      <c r="K43" s="11" t="s">
        <v>89</v>
      </c>
    </row>
    <row r="44" spans="1:11" ht="15" customHeight="1" x14ac:dyDescent="0.2">
      <c r="B44" s="21"/>
      <c r="C44" s="21" t="s">
        <v>12</v>
      </c>
      <c r="D44" s="48">
        <v>500</v>
      </c>
      <c r="E44" s="51">
        <v>673</v>
      </c>
      <c r="F44" s="58">
        <f>E44/D44</f>
        <v>1.3460000000000001</v>
      </c>
      <c r="G44" s="25">
        <f>D44/$D$113</f>
        <v>8.7314892428052536E-3</v>
      </c>
      <c r="H44" s="31">
        <v>500</v>
      </c>
      <c r="I44" s="53"/>
      <c r="J44" s="22">
        <f>H44/$H$113</f>
        <v>6.8212824010914054E-3</v>
      </c>
    </row>
    <row r="45" spans="1:11" ht="15" customHeight="1" thickBot="1" x14ac:dyDescent="0.25">
      <c r="B45" s="21"/>
      <c r="C45" s="82" t="s">
        <v>106</v>
      </c>
      <c r="D45" s="129">
        <f>SUM(D43:D44)</f>
        <v>600</v>
      </c>
      <c r="E45" s="129">
        <f>SUM(E43:E44)</f>
        <v>673</v>
      </c>
      <c r="F45" s="83">
        <f>E45/D45</f>
        <v>1.1216666666666666</v>
      </c>
      <c r="G45" s="89">
        <f>D45/$D$113</f>
        <v>1.0477787091366304E-2</v>
      </c>
      <c r="H45" s="87"/>
      <c r="I45" s="102">
        <f>SUM(H43:H44)</f>
        <v>7600</v>
      </c>
      <c r="J45" s="83">
        <f>I45/$H$113</f>
        <v>0.10368349249658936</v>
      </c>
      <c r="K45" s="143" t="s">
        <v>193</v>
      </c>
    </row>
    <row r="46" spans="1:11" ht="15" customHeight="1" thickTop="1" x14ac:dyDescent="0.2">
      <c r="B46" s="21"/>
      <c r="C46" s="21"/>
      <c r="D46" s="48"/>
      <c r="E46" s="51"/>
      <c r="F46" s="58"/>
      <c r="G46" s="25"/>
      <c r="I46" s="15"/>
      <c r="J46" s="22"/>
    </row>
    <row r="47" spans="1:11" ht="15" customHeight="1" x14ac:dyDescent="0.2">
      <c r="A47" s="96"/>
      <c r="B47" s="38" t="s">
        <v>45</v>
      </c>
      <c r="C47" s="96"/>
      <c r="D47" s="48"/>
      <c r="E47" s="51"/>
      <c r="F47" s="58"/>
      <c r="G47" s="25"/>
      <c r="H47" s="31"/>
      <c r="I47" s="53"/>
      <c r="J47" s="22"/>
    </row>
    <row r="48" spans="1:11" ht="15" customHeight="1" x14ac:dyDescent="0.2">
      <c r="B48" s="21"/>
      <c r="C48" s="21" t="s">
        <v>80</v>
      </c>
      <c r="D48" s="60">
        <v>4000</v>
      </c>
      <c r="E48" s="61">
        <v>3166</v>
      </c>
      <c r="F48" s="58">
        <f>E48/D48</f>
        <v>0.79149999999999998</v>
      </c>
      <c r="G48" s="25">
        <f>D48/$D$113</f>
        <v>6.9851913942442029E-2</v>
      </c>
      <c r="H48" s="32">
        <v>4000</v>
      </c>
      <c r="I48" s="53"/>
      <c r="J48" s="22">
        <f>H48/$H$113</f>
        <v>5.4570259208731244E-2</v>
      </c>
    </row>
    <row r="49" spans="1:11" ht="15" customHeight="1" x14ac:dyDescent="0.2">
      <c r="B49" s="21"/>
      <c r="C49" s="21" t="s">
        <v>13</v>
      </c>
      <c r="D49" s="52">
        <v>200</v>
      </c>
      <c r="E49" s="51">
        <v>0</v>
      </c>
      <c r="F49" s="58">
        <f>E49/D49</f>
        <v>0</v>
      </c>
      <c r="G49" s="25">
        <f>D49/$D$113</f>
        <v>3.4925956971221012E-3</v>
      </c>
      <c r="H49" s="77">
        <v>200</v>
      </c>
      <c r="I49" s="53"/>
      <c r="J49" s="22">
        <f>H49/$H$113</f>
        <v>2.7285129604365621E-3</v>
      </c>
    </row>
    <row r="50" spans="1:11" ht="15" customHeight="1" x14ac:dyDescent="0.2">
      <c r="B50" s="21"/>
      <c r="C50" s="21" t="s">
        <v>14</v>
      </c>
      <c r="D50" s="52">
        <v>150</v>
      </c>
      <c r="E50" s="51">
        <v>81</v>
      </c>
      <c r="F50" s="58">
        <f>E50/D50</f>
        <v>0.54</v>
      </c>
      <c r="G50" s="25">
        <f>D50/$D$113</f>
        <v>2.619446772841576E-3</v>
      </c>
      <c r="H50" s="77">
        <v>150</v>
      </c>
      <c r="I50" s="53"/>
      <c r="J50" s="22">
        <f>H50/$H$113</f>
        <v>2.0463847203274215E-3</v>
      </c>
    </row>
    <row r="51" spans="1:11" ht="15" customHeight="1" thickBot="1" x14ac:dyDescent="0.25">
      <c r="B51" s="21"/>
      <c r="C51" s="82" t="s">
        <v>107</v>
      </c>
      <c r="D51" s="129">
        <f>D48</f>
        <v>4000</v>
      </c>
      <c r="E51" s="129">
        <f>E48</f>
        <v>3166</v>
      </c>
      <c r="F51" s="83">
        <f>E51/D51</f>
        <v>0.79149999999999998</v>
      </c>
      <c r="G51" s="89">
        <f>D51/$D$113</f>
        <v>6.9851913942442029E-2</v>
      </c>
      <c r="H51" s="87"/>
      <c r="I51" s="102">
        <f>SUM(H48:H50)</f>
        <v>4350</v>
      </c>
      <c r="J51" s="83">
        <f>I51/$H$113</f>
        <v>5.9345156889495224E-2</v>
      </c>
      <c r="K51" s="143" t="s">
        <v>331</v>
      </c>
    </row>
    <row r="52" spans="1:11" ht="15" customHeight="1" thickTop="1" x14ac:dyDescent="0.2">
      <c r="B52" s="21"/>
      <c r="C52" s="21"/>
      <c r="D52" s="48"/>
      <c r="E52" s="51"/>
      <c r="F52" s="58"/>
      <c r="G52" s="25"/>
      <c r="I52" s="15"/>
      <c r="J52" s="22"/>
    </row>
    <row r="53" spans="1:11" ht="15" customHeight="1" x14ac:dyDescent="0.2">
      <c r="A53" s="96"/>
      <c r="B53" s="38" t="s">
        <v>75</v>
      </c>
      <c r="C53" s="38"/>
      <c r="D53" s="48"/>
      <c r="E53" s="51"/>
      <c r="F53" s="58"/>
      <c r="G53" s="25"/>
      <c r="H53" s="31"/>
      <c r="I53" s="53"/>
      <c r="J53" s="22"/>
    </row>
    <row r="54" spans="1:11" ht="15" customHeight="1" x14ac:dyDescent="0.2">
      <c r="B54" s="21"/>
      <c r="C54" s="21" t="s">
        <v>91</v>
      </c>
      <c r="D54" s="23">
        <v>7400</v>
      </c>
      <c r="E54" s="32">
        <v>5621</v>
      </c>
      <c r="F54" s="58">
        <f>E54/D54</f>
        <v>0.75959459459459455</v>
      </c>
      <c r="G54" s="25">
        <f>D54/$D$113</f>
        <v>0.12922604079351774</v>
      </c>
      <c r="H54" s="127">
        <f>7875+250</f>
        <v>8125</v>
      </c>
      <c r="I54" s="53"/>
      <c r="J54" s="22">
        <f>H54/$H$113</f>
        <v>0.11084583901773533</v>
      </c>
      <c r="K54" s="11" t="s">
        <v>185</v>
      </c>
    </row>
    <row r="55" spans="1:11" ht="15" customHeight="1" x14ac:dyDescent="0.2">
      <c r="B55" s="21"/>
      <c r="C55" s="21" t="s">
        <v>92</v>
      </c>
      <c r="D55" s="53">
        <v>4200</v>
      </c>
      <c r="E55" s="31">
        <v>3754</v>
      </c>
      <c r="F55" s="58">
        <f>E55/D55</f>
        <v>0.89380952380952383</v>
      </c>
      <c r="G55" s="25">
        <f>D55/$D$113</f>
        <v>7.3344509639564126E-2</v>
      </c>
      <c r="H55" s="53">
        <f>4200+125</f>
        <v>4325</v>
      </c>
      <c r="I55" s="53"/>
      <c r="J55" s="22">
        <f>H55/$H$113</f>
        <v>5.9004092769440658E-2</v>
      </c>
      <c r="K55" s="11" t="s">
        <v>186</v>
      </c>
    </row>
    <row r="56" spans="1:11" ht="15" customHeight="1" x14ac:dyDescent="0.2">
      <c r="B56" s="21"/>
      <c r="C56" s="21" t="s">
        <v>11</v>
      </c>
      <c r="D56" s="48">
        <v>575</v>
      </c>
      <c r="E56" s="51">
        <v>565</v>
      </c>
      <c r="F56" s="58">
        <f>E56/D56</f>
        <v>0.9826086956521739</v>
      </c>
      <c r="G56" s="25">
        <f>D56/$D$113</f>
        <v>1.004121262922604E-2</v>
      </c>
      <c r="H56" s="31">
        <v>575</v>
      </c>
      <c r="I56" s="53"/>
      <c r="J56" s="22">
        <f>H56/$H$113</f>
        <v>7.8444747612551168E-3</v>
      </c>
    </row>
    <row r="57" spans="1:11" ht="15" customHeight="1" x14ac:dyDescent="0.2">
      <c r="B57" s="21"/>
      <c r="C57" s="21" t="s">
        <v>118</v>
      </c>
      <c r="D57" s="51">
        <v>0</v>
      </c>
      <c r="E57" s="51">
        <v>0</v>
      </c>
      <c r="F57" s="58"/>
      <c r="G57" s="25"/>
      <c r="H57" s="91">
        <v>1000</v>
      </c>
      <c r="I57" s="53"/>
      <c r="J57" s="22">
        <f>H57/$H$113</f>
        <v>1.3642564802182811E-2</v>
      </c>
      <c r="K57" s="11" t="s">
        <v>119</v>
      </c>
    </row>
    <row r="58" spans="1:11" ht="15" customHeight="1" thickBot="1" x14ac:dyDescent="0.25">
      <c r="B58" s="21"/>
      <c r="C58" s="82" t="s">
        <v>108</v>
      </c>
      <c r="D58" s="129">
        <f>SUM(D54:D57)</f>
        <v>12175</v>
      </c>
      <c r="E58" s="129">
        <f>SUM(E54:E57)</f>
        <v>9940</v>
      </c>
      <c r="F58" s="83">
        <f>E58/D58</f>
        <v>0.81642710472279256</v>
      </c>
      <c r="G58" s="89">
        <f>D58/$D$113</f>
        <v>0.21261176306230792</v>
      </c>
      <c r="H58" s="87"/>
      <c r="I58" s="102">
        <f>SUM(H54:H57)</f>
        <v>14025</v>
      </c>
      <c r="J58" s="83">
        <f>I58/$H$113</f>
        <v>0.19133697135061392</v>
      </c>
      <c r="K58" s="143" t="s">
        <v>194</v>
      </c>
    </row>
    <row r="59" spans="1:11" ht="15" customHeight="1" thickTop="1" x14ac:dyDescent="0.2">
      <c r="B59" s="21"/>
      <c r="C59" s="21"/>
      <c r="D59" s="48"/>
      <c r="E59" s="51"/>
      <c r="F59" s="58"/>
      <c r="G59" s="25"/>
      <c r="I59" s="15"/>
      <c r="J59" s="22"/>
    </row>
    <row r="60" spans="1:11" ht="15" customHeight="1" x14ac:dyDescent="0.2">
      <c r="A60" s="96"/>
      <c r="B60" s="38" t="s">
        <v>98</v>
      </c>
      <c r="C60" s="96"/>
      <c r="I60" s="15"/>
      <c r="J60" s="22"/>
    </row>
    <row r="61" spans="1:11" ht="15" customHeight="1" x14ac:dyDescent="0.2">
      <c r="B61" s="21"/>
      <c r="C61" s="21" t="s">
        <v>76</v>
      </c>
      <c r="D61" s="60">
        <v>2039</v>
      </c>
      <c r="E61" s="61">
        <v>2039</v>
      </c>
      <c r="F61" s="58">
        <f>E61/D61</f>
        <v>1</v>
      </c>
      <c r="G61" s="25">
        <f>D61/$D$113</f>
        <v>3.5607013132159825E-2</v>
      </c>
      <c r="H61" s="68">
        <v>4000</v>
      </c>
      <c r="I61" s="48"/>
      <c r="J61" s="22">
        <f>H61/$H$113</f>
        <v>5.4570259208731244E-2</v>
      </c>
      <c r="K61" s="11" t="s">
        <v>125</v>
      </c>
    </row>
    <row r="62" spans="1:11" ht="15" customHeight="1" x14ac:dyDescent="0.2">
      <c r="C62" t="s">
        <v>182</v>
      </c>
      <c r="D62" s="28">
        <v>2000</v>
      </c>
      <c r="E62" s="24">
        <v>375</v>
      </c>
      <c r="H62" s="139">
        <v>2000</v>
      </c>
      <c r="I62" s="15"/>
      <c r="J62" s="22">
        <f>H62/$H$113</f>
        <v>2.7285129604365622E-2</v>
      </c>
      <c r="K62" s="11" t="s">
        <v>183</v>
      </c>
    </row>
    <row r="63" spans="1:11" ht="15" customHeight="1" x14ac:dyDescent="0.2">
      <c r="C63" t="s">
        <v>78</v>
      </c>
      <c r="I63" s="15"/>
      <c r="J63" s="22">
        <f>H63/$H$113</f>
        <v>0</v>
      </c>
      <c r="K63" s="11" t="s">
        <v>179</v>
      </c>
    </row>
    <row r="64" spans="1:11" ht="15" customHeight="1" x14ac:dyDescent="0.2">
      <c r="C64" t="s">
        <v>59</v>
      </c>
      <c r="D64" s="28">
        <v>600</v>
      </c>
      <c r="E64" s="7">
        <v>213</v>
      </c>
      <c r="H64" s="133">
        <v>600</v>
      </c>
      <c r="I64" s="15"/>
      <c r="J64" s="22">
        <f>H64/$H$113</f>
        <v>8.1855388813096858E-3</v>
      </c>
    </row>
    <row r="65" spans="1:11" ht="15" customHeight="1" x14ac:dyDescent="0.2">
      <c r="C65" s="21" t="s">
        <v>60</v>
      </c>
      <c r="D65" s="28">
        <v>500</v>
      </c>
      <c r="E65" s="51">
        <v>0</v>
      </c>
      <c r="F65" s="58">
        <f>E65/D65</f>
        <v>0</v>
      </c>
      <c r="G65" s="34">
        <f>D65/$D$113</f>
        <v>8.7314892428052536E-3</v>
      </c>
      <c r="H65" s="31">
        <v>500</v>
      </c>
      <c r="I65" s="53"/>
      <c r="J65" s="22">
        <f>H65/$H$113</f>
        <v>6.8212824010914054E-3</v>
      </c>
    </row>
    <row r="66" spans="1:11" ht="15" customHeight="1" thickBot="1" x14ac:dyDescent="0.25">
      <c r="C66" s="82" t="s">
        <v>109</v>
      </c>
      <c r="D66" s="129">
        <f>SUM(D61:D65)</f>
        <v>5139</v>
      </c>
      <c r="E66" s="129">
        <f>SUM(E61:E65)</f>
        <v>2627</v>
      </c>
      <c r="F66" s="83">
        <f>E66/D66</f>
        <v>0.51118894726600506</v>
      </c>
      <c r="G66" s="89">
        <f>D66/$D$113</f>
        <v>8.9742246437552395E-2</v>
      </c>
      <c r="H66" s="87"/>
      <c r="I66" s="102">
        <f>SUM(H61:H65)</f>
        <v>7100</v>
      </c>
      <c r="J66" s="83">
        <f>I66/$H$113</f>
        <v>9.6862210095497947E-2</v>
      </c>
      <c r="K66" s="143" t="s">
        <v>332</v>
      </c>
    </row>
    <row r="67" spans="1:11" ht="15" customHeight="1" thickTop="1" x14ac:dyDescent="0.2">
      <c r="C67" s="35"/>
      <c r="D67" s="28"/>
      <c r="E67" s="51"/>
      <c r="F67" s="58"/>
      <c r="G67" s="25"/>
      <c r="I67" s="15"/>
      <c r="J67" s="22"/>
    </row>
    <row r="68" spans="1:11" ht="15" customHeight="1" x14ac:dyDescent="0.2">
      <c r="A68" s="96"/>
      <c r="B68" s="96" t="s">
        <v>110</v>
      </c>
      <c r="C68" s="96"/>
      <c r="I68" s="15"/>
      <c r="J68" s="22"/>
    </row>
    <row r="69" spans="1:11" ht="15" customHeight="1" x14ac:dyDescent="0.2">
      <c r="B69" s="15"/>
      <c r="C69" s="15" t="s">
        <v>190</v>
      </c>
      <c r="D69" s="23">
        <v>0</v>
      </c>
      <c r="E69" s="54">
        <v>0</v>
      </c>
      <c r="H69" s="132">
        <v>1500</v>
      </c>
      <c r="I69" s="15"/>
      <c r="J69" s="22">
        <f t="shared" ref="J69:J75" si="0">H69/$H$113</f>
        <v>2.0463847203274217E-2</v>
      </c>
      <c r="K69" s="11" t="s">
        <v>132</v>
      </c>
    </row>
    <row r="70" spans="1:11" ht="15" customHeight="1" x14ac:dyDescent="0.2">
      <c r="C70" s="21" t="s">
        <v>10</v>
      </c>
      <c r="D70" s="48">
        <v>600</v>
      </c>
      <c r="E70" s="51">
        <v>670</v>
      </c>
      <c r="F70" s="58">
        <f>E70/D70</f>
        <v>1.1166666666666667</v>
      </c>
      <c r="G70" s="25">
        <f>D70/$D$113</f>
        <v>1.0477787091366304E-2</v>
      </c>
      <c r="H70" s="31">
        <v>600</v>
      </c>
      <c r="I70" s="53"/>
      <c r="J70" s="22">
        <f>H70/$H$113</f>
        <v>8.1855388813096858E-3</v>
      </c>
    </row>
    <row r="71" spans="1:11" ht="15" customHeight="1" x14ac:dyDescent="0.2">
      <c r="C71" s="21" t="s">
        <v>28</v>
      </c>
      <c r="D71" s="28">
        <v>500</v>
      </c>
      <c r="E71" s="51">
        <v>0</v>
      </c>
      <c r="F71" s="58">
        <f>E71/D71</f>
        <v>0</v>
      </c>
      <c r="G71" s="34">
        <f>D71/$D$113</f>
        <v>8.7314892428052536E-3</v>
      </c>
      <c r="H71" s="31">
        <v>500</v>
      </c>
      <c r="I71" s="53"/>
      <c r="J71" s="22">
        <f>H71/$H$113</f>
        <v>6.8212824010914054E-3</v>
      </c>
    </row>
    <row r="72" spans="1:11" ht="15" customHeight="1" x14ac:dyDescent="0.2">
      <c r="C72" t="s">
        <v>191</v>
      </c>
      <c r="H72" s="142">
        <v>300</v>
      </c>
      <c r="J72" s="22">
        <f>H72/$H$113</f>
        <v>4.0927694406548429E-3</v>
      </c>
      <c r="K72" s="11" t="s">
        <v>132</v>
      </c>
    </row>
    <row r="73" spans="1:11" ht="15" customHeight="1" x14ac:dyDescent="0.2">
      <c r="B73" s="4"/>
      <c r="C73" s="21" t="s">
        <v>31</v>
      </c>
      <c r="D73" s="28">
        <v>300</v>
      </c>
      <c r="E73" s="51">
        <f>153.3+163.56</f>
        <v>316.86</v>
      </c>
      <c r="F73" s="58">
        <f>E73/D73</f>
        <v>1.0562</v>
      </c>
      <c r="G73" s="34">
        <f>D73/$D$113</f>
        <v>5.238893545683152E-3</v>
      </c>
      <c r="H73" s="31">
        <v>300</v>
      </c>
      <c r="I73" s="53"/>
      <c r="J73" s="22">
        <f t="shared" si="0"/>
        <v>4.0927694406548429E-3</v>
      </c>
    </row>
    <row r="74" spans="1:11" ht="15" customHeight="1" x14ac:dyDescent="0.2">
      <c r="C74" s="36" t="s">
        <v>32</v>
      </c>
      <c r="D74" s="28">
        <v>300</v>
      </c>
      <c r="E74" s="51">
        <v>0</v>
      </c>
      <c r="F74" s="58">
        <f>E74/D74</f>
        <v>0</v>
      </c>
      <c r="G74" s="34">
        <f>D74/$D$113</f>
        <v>5.238893545683152E-3</v>
      </c>
      <c r="H74" s="31">
        <v>300</v>
      </c>
      <c r="I74" s="53"/>
      <c r="J74" s="22">
        <f t="shared" si="0"/>
        <v>4.0927694406548429E-3</v>
      </c>
    </row>
    <row r="75" spans="1:11" ht="15" customHeight="1" x14ac:dyDescent="0.2">
      <c r="C75" s="21" t="s">
        <v>37</v>
      </c>
      <c r="D75" s="28">
        <v>100</v>
      </c>
      <c r="E75" s="51">
        <v>94</v>
      </c>
      <c r="F75" s="58">
        <f>E75/D75</f>
        <v>0.94</v>
      </c>
      <c r="G75" s="34">
        <f>D75/$D$113</f>
        <v>1.7462978485610506E-3</v>
      </c>
      <c r="H75" s="31">
        <v>100</v>
      </c>
      <c r="I75" s="53"/>
      <c r="J75" s="22">
        <f t="shared" si="0"/>
        <v>1.364256480218281E-3</v>
      </c>
    </row>
    <row r="76" spans="1:11" ht="15" customHeight="1" thickBot="1" x14ac:dyDescent="0.25">
      <c r="C76" s="82" t="s">
        <v>111</v>
      </c>
      <c r="D76" s="129">
        <f>SUM(D69:D75)</f>
        <v>1800</v>
      </c>
      <c r="E76" s="129">
        <f>SUM(E69:E75)</f>
        <v>1080.8600000000001</v>
      </c>
      <c r="F76" s="83">
        <f>E76/D76</f>
        <v>0.60047777777777789</v>
      </c>
      <c r="G76" s="89">
        <f>D76/$D$113</f>
        <v>3.143336127409891E-2</v>
      </c>
      <c r="H76" s="87"/>
      <c r="I76" s="102">
        <f>SUM(H69:H75)</f>
        <v>3600</v>
      </c>
      <c r="J76" s="83">
        <f>I76/$H$113</f>
        <v>4.9113233287858118E-2</v>
      </c>
      <c r="K76" s="143" t="s">
        <v>195</v>
      </c>
    </row>
    <row r="77" spans="1:11" ht="15" customHeight="1" thickTop="1" x14ac:dyDescent="0.2">
      <c r="C77" s="21"/>
      <c r="D77" s="28"/>
      <c r="E77" s="51"/>
      <c r="F77" s="58"/>
      <c r="G77" s="34"/>
      <c r="I77" s="15"/>
      <c r="J77" s="22"/>
    </row>
    <row r="78" spans="1:11" s="15" customFormat="1" ht="15" customHeight="1" x14ac:dyDescent="0.2">
      <c r="A78" s="96"/>
      <c r="B78" s="96" t="s">
        <v>94</v>
      </c>
      <c r="C78" s="96"/>
      <c r="D78" s="28"/>
      <c r="E78" s="52"/>
      <c r="F78" s="64"/>
      <c r="G78" s="70"/>
      <c r="H78" s="53"/>
      <c r="I78" s="53"/>
      <c r="J78" s="63"/>
      <c r="K78" s="66"/>
    </row>
    <row r="79" spans="1:11" ht="15" customHeight="1" x14ac:dyDescent="0.2">
      <c r="C79" s="35" t="s">
        <v>26</v>
      </c>
      <c r="D79" s="23">
        <v>1500</v>
      </c>
      <c r="E79" s="54">
        <v>4648</v>
      </c>
      <c r="F79" s="58">
        <f>E79/D79</f>
        <v>3.0986666666666665</v>
      </c>
      <c r="G79" s="34">
        <f>D79/$D$113</f>
        <v>2.6194467728415757E-2</v>
      </c>
      <c r="H79" s="23">
        <v>1500</v>
      </c>
      <c r="I79" s="53"/>
      <c r="J79" s="22">
        <f>H79/$H$113</f>
        <v>2.0463847203274217E-2</v>
      </c>
      <c r="K79" s="11" t="s">
        <v>188</v>
      </c>
    </row>
    <row r="80" spans="1:11" ht="15" customHeight="1" x14ac:dyDescent="0.2">
      <c r="C80" s="21" t="s">
        <v>18</v>
      </c>
      <c r="D80" s="28">
        <v>400</v>
      </c>
      <c r="E80" s="49">
        <v>308</v>
      </c>
      <c r="F80" s="58">
        <f>E80/D80</f>
        <v>0.77</v>
      </c>
      <c r="G80" s="34">
        <f>D80/$D$113</f>
        <v>6.9851913942442024E-3</v>
      </c>
      <c r="H80" s="91">
        <v>800</v>
      </c>
      <c r="I80" s="53"/>
      <c r="J80" s="22">
        <f>H80/$H$113</f>
        <v>1.0914051841746248E-2</v>
      </c>
      <c r="K80" s="11" t="s">
        <v>127</v>
      </c>
    </row>
    <row r="81" spans="1:11" ht="15" customHeight="1" x14ac:dyDescent="0.2">
      <c r="C81" s="21" t="s">
        <v>21</v>
      </c>
      <c r="D81" s="28">
        <v>400</v>
      </c>
      <c r="E81" s="51">
        <v>0</v>
      </c>
      <c r="F81" s="58">
        <f>E81/D81</f>
        <v>0</v>
      </c>
      <c r="G81" s="34">
        <f>D81/$D$113</f>
        <v>6.9851913942442024E-3</v>
      </c>
      <c r="H81" s="31">
        <v>400</v>
      </c>
      <c r="I81" s="53"/>
      <c r="J81" s="22">
        <f>H81/$H$113</f>
        <v>5.4570259208731242E-3</v>
      </c>
    </row>
    <row r="82" spans="1:11" ht="15" customHeight="1" thickBot="1" x14ac:dyDescent="0.25">
      <c r="C82" s="82" t="s">
        <v>112</v>
      </c>
      <c r="D82" s="129">
        <f>SUM(D79:D81)</f>
        <v>2300</v>
      </c>
      <c r="E82" s="129">
        <f>SUM(E79:E81)</f>
        <v>4956</v>
      </c>
      <c r="F82" s="83">
        <f>E82/D82</f>
        <v>2.1547826086956521</v>
      </c>
      <c r="G82" s="89">
        <f>D82/$D$113</f>
        <v>4.016485051690416E-2</v>
      </c>
      <c r="H82" s="87"/>
      <c r="I82" s="102">
        <f>SUM(H79:H81)</f>
        <v>2700</v>
      </c>
      <c r="J82" s="83">
        <f>I82/$H$113</f>
        <v>3.6834924965893585E-2</v>
      </c>
      <c r="K82" s="143" t="s">
        <v>333</v>
      </c>
    </row>
    <row r="83" spans="1:11" ht="15" customHeight="1" thickTop="1" x14ac:dyDescent="0.2">
      <c r="C83" s="35"/>
      <c r="D83" s="23"/>
      <c r="E83" s="54"/>
      <c r="F83" s="58"/>
      <c r="G83" s="34"/>
      <c r="I83" s="15"/>
      <c r="J83" s="22"/>
    </row>
    <row r="84" spans="1:11" ht="15" customHeight="1" x14ac:dyDescent="0.2">
      <c r="A84" s="96"/>
      <c r="B84" s="96" t="s">
        <v>95</v>
      </c>
      <c r="C84" s="38"/>
      <c r="D84" s="28"/>
      <c r="E84" s="51"/>
      <c r="F84" s="58"/>
      <c r="G84" s="34"/>
      <c r="H84" s="31"/>
      <c r="I84" s="53"/>
      <c r="J84" s="22"/>
    </row>
    <row r="85" spans="1:11" ht="15" customHeight="1" x14ac:dyDescent="0.2">
      <c r="C85" s="21" t="s">
        <v>20</v>
      </c>
      <c r="D85" s="60">
        <v>300</v>
      </c>
      <c r="E85" s="61">
        <v>19.989999999999998</v>
      </c>
      <c r="F85" s="58">
        <f>E85/D85</f>
        <v>6.6633333333333322E-2</v>
      </c>
      <c r="G85" s="34">
        <f>D85/$D$113</f>
        <v>5.238893545683152E-3</v>
      </c>
      <c r="H85" s="127">
        <v>400</v>
      </c>
      <c r="I85" s="53"/>
      <c r="J85" s="22">
        <f>H85/$H$113</f>
        <v>5.4570259208731242E-3</v>
      </c>
      <c r="K85" s="11" t="s">
        <v>202</v>
      </c>
    </row>
    <row r="86" spans="1:11" ht="15" customHeight="1" x14ac:dyDescent="0.2">
      <c r="C86" s="21" t="s">
        <v>33</v>
      </c>
      <c r="D86" s="28">
        <v>300</v>
      </c>
      <c r="E86" s="51">
        <v>0</v>
      </c>
      <c r="F86" s="58">
        <f>E86/D86</f>
        <v>0</v>
      </c>
      <c r="G86" s="34">
        <f>D86/$D$113</f>
        <v>5.238893545683152E-3</v>
      </c>
      <c r="H86" s="91">
        <v>200</v>
      </c>
      <c r="I86" s="53"/>
      <c r="J86" s="22">
        <f>H86/$H$113</f>
        <v>2.7285129604365621E-3</v>
      </c>
      <c r="K86" s="11" t="s">
        <v>201</v>
      </c>
    </row>
    <row r="87" spans="1:11" ht="15" customHeight="1" x14ac:dyDescent="0.2">
      <c r="A87" s="15"/>
      <c r="B87" s="35"/>
      <c r="C87" s="35" t="s">
        <v>65</v>
      </c>
      <c r="D87" s="48"/>
      <c r="E87" s="52"/>
      <c r="F87" s="64"/>
      <c r="G87" s="65"/>
      <c r="H87" s="69">
        <v>200</v>
      </c>
      <c r="I87" s="48"/>
      <c r="J87" s="22">
        <f>H87/$H$113</f>
        <v>2.7285129604365621E-3</v>
      </c>
      <c r="K87" s="11" t="s">
        <v>132</v>
      </c>
    </row>
    <row r="88" spans="1:11" ht="15" customHeight="1" thickBot="1" x14ac:dyDescent="0.25">
      <c r="A88" s="15"/>
      <c r="B88" s="35"/>
      <c r="C88" s="82" t="s">
        <v>113</v>
      </c>
      <c r="D88" s="129">
        <f>SUM(D85:D87)</f>
        <v>600</v>
      </c>
      <c r="E88" s="129">
        <f>SUM(E85:E87)</f>
        <v>19.989999999999998</v>
      </c>
      <c r="F88" s="83">
        <f>E88/D88</f>
        <v>3.3316666666666661E-2</v>
      </c>
      <c r="G88" s="89">
        <f>D88/$D$113</f>
        <v>1.0477787091366304E-2</v>
      </c>
      <c r="H88" s="87"/>
      <c r="I88" s="129">
        <f>SUM(H85:H87)</f>
        <v>800</v>
      </c>
      <c r="J88" s="83">
        <f>I88/$H$113</f>
        <v>1.0914051841746248E-2</v>
      </c>
      <c r="K88" s="143" t="s">
        <v>196</v>
      </c>
    </row>
    <row r="89" spans="1:11" ht="15" customHeight="1" thickTop="1" x14ac:dyDescent="0.2">
      <c r="A89" s="15"/>
      <c r="B89" s="35"/>
      <c r="C89" s="35"/>
      <c r="D89" s="48"/>
      <c r="E89" s="52"/>
      <c r="F89" s="64"/>
      <c r="G89" s="65"/>
      <c r="I89" s="15"/>
      <c r="J89" s="22"/>
    </row>
    <row r="90" spans="1:11" ht="15" customHeight="1" x14ac:dyDescent="0.2">
      <c r="A90" s="96"/>
      <c r="B90" s="38" t="s">
        <v>96</v>
      </c>
      <c r="C90" s="38"/>
      <c r="D90" s="48"/>
      <c r="E90" s="52"/>
      <c r="F90" s="64"/>
      <c r="G90" s="65"/>
      <c r="H90" s="48"/>
      <c r="I90" s="48"/>
      <c r="J90" s="22"/>
    </row>
    <row r="91" spans="1:11" ht="15" customHeight="1" x14ac:dyDescent="0.2">
      <c r="C91" s="21" t="s">
        <v>17</v>
      </c>
      <c r="D91" s="23">
        <v>2000</v>
      </c>
      <c r="E91" s="23">
        <v>2017.03</v>
      </c>
      <c r="F91" s="58">
        <f t="shared" ref="F91:F96" si="1">E91/D91</f>
        <v>1.0085150000000001</v>
      </c>
      <c r="G91" s="34">
        <f t="shared" ref="G91:G96" si="2">D91/$D$113</f>
        <v>3.4925956971221014E-2</v>
      </c>
      <c r="H91" s="32">
        <v>2000</v>
      </c>
      <c r="I91" s="53"/>
      <c r="J91" s="22">
        <f t="shared" ref="J91:J96" si="3">H91/$H$113</f>
        <v>2.7285129604365622E-2</v>
      </c>
    </row>
    <row r="92" spans="1:11" ht="15" customHeight="1" x14ac:dyDescent="0.2">
      <c r="C92" s="35" t="s">
        <v>27</v>
      </c>
      <c r="D92" s="28">
        <v>1000</v>
      </c>
      <c r="E92" s="51">
        <v>415.18</v>
      </c>
      <c r="F92" s="58">
        <f t="shared" si="1"/>
        <v>0.41517999999999999</v>
      </c>
      <c r="G92" s="34">
        <f t="shared" si="2"/>
        <v>1.7462978485610507E-2</v>
      </c>
      <c r="H92" s="91">
        <v>600</v>
      </c>
      <c r="I92" s="53"/>
      <c r="J92" s="22">
        <f t="shared" si="3"/>
        <v>8.1855388813096858E-3</v>
      </c>
      <c r="K92" s="11" t="s">
        <v>128</v>
      </c>
    </row>
    <row r="93" spans="1:11" ht="15" customHeight="1" x14ac:dyDescent="0.2">
      <c r="C93" s="21" t="s">
        <v>29</v>
      </c>
      <c r="D93" s="28">
        <v>400</v>
      </c>
      <c r="E93" s="51">
        <v>258.51</v>
      </c>
      <c r="F93" s="58">
        <f t="shared" si="1"/>
        <v>0.64627499999999993</v>
      </c>
      <c r="G93" s="34">
        <f t="shared" si="2"/>
        <v>6.9851913942442024E-3</v>
      </c>
      <c r="H93" s="31">
        <v>400</v>
      </c>
      <c r="I93" s="53"/>
      <c r="J93" s="22">
        <f t="shared" si="3"/>
        <v>5.4570259208731242E-3</v>
      </c>
    </row>
    <row r="94" spans="1:11" ht="15" customHeight="1" x14ac:dyDescent="0.2">
      <c r="C94" s="21" t="s">
        <v>34</v>
      </c>
      <c r="D94" s="28">
        <v>200</v>
      </c>
      <c r="E94" s="24"/>
      <c r="F94" s="58">
        <f t="shared" si="1"/>
        <v>0</v>
      </c>
      <c r="G94" s="34">
        <f t="shared" si="2"/>
        <v>3.4925956971221012E-3</v>
      </c>
      <c r="H94" s="31">
        <v>250</v>
      </c>
      <c r="I94" s="53"/>
      <c r="J94" s="22">
        <f t="shared" si="3"/>
        <v>3.4106412005457027E-3</v>
      </c>
    </row>
    <row r="95" spans="1:11" ht="15" customHeight="1" x14ac:dyDescent="0.2">
      <c r="C95" s="21" t="s">
        <v>35</v>
      </c>
      <c r="D95" s="28">
        <v>100</v>
      </c>
      <c r="E95" s="51">
        <f>9.79</f>
        <v>9.7899999999999991</v>
      </c>
      <c r="F95" s="58">
        <f t="shared" si="1"/>
        <v>9.7899999999999987E-2</v>
      </c>
      <c r="G95" s="34">
        <f t="shared" si="2"/>
        <v>1.7462978485610506E-3</v>
      </c>
      <c r="H95" s="31">
        <v>100</v>
      </c>
      <c r="I95" s="53"/>
      <c r="J95" s="22">
        <f t="shared" si="3"/>
        <v>1.364256480218281E-3</v>
      </c>
    </row>
    <row r="96" spans="1:11" ht="15" customHeight="1" x14ac:dyDescent="0.2">
      <c r="C96" s="21" t="s">
        <v>36</v>
      </c>
      <c r="D96" s="28">
        <v>50</v>
      </c>
      <c r="E96" s="24"/>
      <c r="F96" s="58">
        <f t="shared" si="1"/>
        <v>0</v>
      </c>
      <c r="G96" s="34">
        <f t="shared" si="2"/>
        <v>8.7314892428052529E-4</v>
      </c>
      <c r="H96" s="31">
        <v>50</v>
      </c>
      <c r="I96" s="53"/>
      <c r="J96" s="22">
        <f t="shared" si="3"/>
        <v>6.8212824010914052E-4</v>
      </c>
    </row>
    <row r="97" spans="1:11" ht="15" customHeight="1" thickBot="1" x14ac:dyDescent="0.25">
      <c r="C97" s="82" t="s">
        <v>114</v>
      </c>
      <c r="D97" s="102">
        <f>SUM(D91:D96)</f>
        <v>3750</v>
      </c>
      <c r="E97" s="102">
        <f>SUM(E91:E96)</f>
        <v>2700.51</v>
      </c>
      <c r="F97" s="83">
        <f>E97/D97</f>
        <v>0.72013600000000011</v>
      </c>
      <c r="G97" s="89">
        <f>D97/$D$113</f>
        <v>6.54861693210394E-2</v>
      </c>
      <c r="H97" s="87"/>
      <c r="I97" s="130">
        <f>SUM(H91:H96)</f>
        <v>3400</v>
      </c>
      <c r="J97" s="83">
        <f>I97/$H$113</f>
        <v>4.6384720327421552E-2</v>
      </c>
      <c r="K97" s="143" t="s">
        <v>198</v>
      </c>
    </row>
    <row r="98" spans="1:11" ht="15" customHeight="1" thickTop="1" x14ac:dyDescent="0.2">
      <c r="I98" s="15"/>
      <c r="J98" s="22"/>
    </row>
    <row r="99" spans="1:11" ht="15" customHeight="1" x14ac:dyDescent="0.2">
      <c r="A99" s="96"/>
      <c r="B99" s="38" t="s">
        <v>100</v>
      </c>
      <c r="C99" s="38"/>
      <c r="D99" s="48"/>
      <c r="E99" s="52"/>
      <c r="F99" s="64"/>
      <c r="G99" s="65"/>
      <c r="H99" s="48"/>
      <c r="I99" s="48"/>
      <c r="J99" s="22"/>
    </row>
    <row r="100" spans="1:11" ht="15" customHeight="1" x14ac:dyDescent="0.2">
      <c r="C100" s="21" t="s">
        <v>19</v>
      </c>
      <c r="D100" s="60">
        <v>350</v>
      </c>
      <c r="E100" s="61">
        <v>331.79</v>
      </c>
      <c r="F100" s="58">
        <f t="shared" ref="F100:F105" si="4">E100/D100</f>
        <v>0.94797142857142858</v>
      </c>
      <c r="G100" s="34">
        <f t="shared" ref="G100:G105" si="5">D100/$D$113</f>
        <v>6.1120424699636772E-3</v>
      </c>
      <c r="H100" s="127">
        <v>400</v>
      </c>
      <c r="I100" s="53"/>
      <c r="J100" s="22">
        <f>H100/$H$113</f>
        <v>5.4570259208731242E-3</v>
      </c>
      <c r="K100" s="11" t="s">
        <v>126</v>
      </c>
    </row>
    <row r="101" spans="1:11" ht="15" customHeight="1" x14ac:dyDescent="0.2">
      <c r="C101" s="21" t="s">
        <v>23</v>
      </c>
      <c r="D101" s="28">
        <v>350</v>
      </c>
      <c r="E101" s="51">
        <v>340</v>
      </c>
      <c r="F101" s="58">
        <f t="shared" si="4"/>
        <v>0.97142857142857142</v>
      </c>
      <c r="G101" s="34">
        <f t="shared" si="5"/>
        <v>6.1120424699636772E-3</v>
      </c>
      <c r="H101" s="91">
        <v>350</v>
      </c>
      <c r="I101" s="53"/>
      <c r="J101" s="22">
        <f t="shared" ref="J101:J111" si="6">H101/$H$113</f>
        <v>4.7748976807639835E-3</v>
      </c>
      <c r="K101" s="11" t="s">
        <v>126</v>
      </c>
    </row>
    <row r="102" spans="1:11" ht="15" customHeight="1" x14ac:dyDescent="0.2">
      <c r="C102" s="21" t="s">
        <v>22</v>
      </c>
      <c r="D102" s="28">
        <v>250</v>
      </c>
      <c r="E102" s="51">
        <v>136</v>
      </c>
      <c r="F102" s="58">
        <f t="shared" si="4"/>
        <v>0.54400000000000004</v>
      </c>
      <c r="G102" s="34">
        <f t="shared" si="5"/>
        <v>4.3657446214026268E-3</v>
      </c>
      <c r="H102" s="31">
        <v>250</v>
      </c>
      <c r="I102" s="53"/>
      <c r="J102" s="22">
        <f t="shared" si="6"/>
        <v>3.4106412005457027E-3</v>
      </c>
    </row>
    <row r="103" spans="1:11" ht="15" customHeight="1" x14ac:dyDescent="0.2">
      <c r="C103" s="21" t="s">
        <v>24</v>
      </c>
      <c r="D103" s="28">
        <v>100</v>
      </c>
      <c r="E103" s="51">
        <v>182</v>
      </c>
      <c r="F103" s="58">
        <f t="shared" si="4"/>
        <v>1.82</v>
      </c>
      <c r="G103" s="34">
        <f t="shared" si="5"/>
        <v>1.7462978485610506E-3</v>
      </c>
      <c r="H103" s="91">
        <v>200</v>
      </c>
      <c r="I103" s="53"/>
      <c r="J103" s="22">
        <f t="shared" si="6"/>
        <v>2.7285129604365621E-3</v>
      </c>
      <c r="K103" s="11" t="s">
        <v>126</v>
      </c>
    </row>
    <row r="104" spans="1:11" ht="15" customHeight="1" x14ac:dyDescent="0.2">
      <c r="C104" s="21" t="s">
        <v>97</v>
      </c>
      <c r="D104" s="28">
        <v>150</v>
      </c>
      <c r="E104" s="51">
        <v>74</v>
      </c>
      <c r="F104" s="58">
        <f t="shared" si="4"/>
        <v>0.49333333333333335</v>
      </c>
      <c r="G104" s="34">
        <f t="shared" si="5"/>
        <v>2.619446772841576E-3</v>
      </c>
      <c r="H104" s="31">
        <v>150</v>
      </c>
      <c r="I104" s="53"/>
      <c r="J104" s="22">
        <f>H104/$H$113</f>
        <v>2.0463847203274215E-3</v>
      </c>
    </row>
    <row r="105" spans="1:11" ht="15" customHeight="1" x14ac:dyDescent="0.2">
      <c r="C105" s="21" t="s">
        <v>25</v>
      </c>
      <c r="D105" s="28">
        <v>100</v>
      </c>
      <c r="E105" s="51">
        <v>0</v>
      </c>
      <c r="F105" s="58">
        <f t="shared" si="4"/>
        <v>0</v>
      </c>
      <c r="G105" s="34">
        <f t="shared" si="5"/>
        <v>1.7462978485610506E-3</v>
      </c>
      <c r="H105" s="53">
        <v>100</v>
      </c>
      <c r="I105" s="53"/>
      <c r="J105" s="22">
        <f t="shared" si="6"/>
        <v>1.364256480218281E-3</v>
      </c>
      <c r="K105" s="59"/>
    </row>
    <row r="106" spans="1:11" ht="15" customHeight="1" thickBot="1" x14ac:dyDescent="0.25">
      <c r="C106" s="82" t="s">
        <v>115</v>
      </c>
      <c r="D106" s="102">
        <f>SUM(D100:D105)</f>
        <v>1300</v>
      </c>
      <c r="E106" s="102">
        <f>SUM(E100:E105)</f>
        <v>1063.79</v>
      </c>
      <c r="F106" s="83">
        <f>E106/D106</f>
        <v>0.81830000000000003</v>
      </c>
      <c r="G106" s="89">
        <f>D106/$D$113</f>
        <v>2.2701872031293657E-2</v>
      </c>
      <c r="H106" s="98"/>
      <c r="I106" s="102">
        <f>SUM(H100:H105)</f>
        <v>1450</v>
      </c>
      <c r="J106" s="83">
        <f>I106/$H$113</f>
        <v>1.9781718963165076E-2</v>
      </c>
      <c r="K106" s="143" t="s">
        <v>197</v>
      </c>
    </row>
    <row r="107" spans="1:11" ht="15" customHeight="1" thickTop="1" x14ac:dyDescent="0.2">
      <c r="C107" s="71"/>
      <c r="D107" s="52"/>
      <c r="E107" s="49"/>
      <c r="F107" s="58"/>
      <c r="G107" s="70"/>
      <c r="I107" s="72"/>
      <c r="J107" s="22"/>
      <c r="K107" s="73"/>
    </row>
    <row r="108" spans="1:11" ht="15" customHeight="1" x14ac:dyDescent="0.2">
      <c r="A108" s="96"/>
      <c r="B108" s="96" t="s">
        <v>121</v>
      </c>
      <c r="C108" s="96"/>
      <c r="I108" s="15"/>
      <c r="J108" s="22"/>
    </row>
    <row r="109" spans="1:11" ht="15" customHeight="1" x14ac:dyDescent="0.2">
      <c r="C109" s="21" t="s">
        <v>129</v>
      </c>
      <c r="D109" s="136">
        <v>0</v>
      </c>
      <c r="E109" s="136">
        <v>0</v>
      </c>
      <c r="F109" s="137"/>
      <c r="G109" s="138"/>
      <c r="H109" s="127">
        <v>225</v>
      </c>
      <c r="J109" s="22">
        <f t="shared" si="6"/>
        <v>3.0695770804911324E-3</v>
      </c>
      <c r="K109" s="11" t="s">
        <v>130</v>
      </c>
    </row>
    <row r="110" spans="1:11" ht="15" customHeight="1" x14ac:dyDescent="0.2">
      <c r="C110" s="21" t="s">
        <v>120</v>
      </c>
      <c r="D110" s="27">
        <v>0</v>
      </c>
      <c r="E110" s="27">
        <v>0</v>
      </c>
      <c r="F110" s="58"/>
      <c r="G110" s="34"/>
      <c r="H110" s="91">
        <v>250</v>
      </c>
      <c r="I110" s="53"/>
      <c r="J110" s="22">
        <f t="shared" si="6"/>
        <v>3.4106412005457027E-3</v>
      </c>
      <c r="K110" s="11" t="s">
        <v>181</v>
      </c>
    </row>
    <row r="111" spans="1:11" ht="15" customHeight="1" x14ac:dyDescent="0.2">
      <c r="C111" s="21" t="s">
        <v>30</v>
      </c>
      <c r="D111" s="28">
        <v>400</v>
      </c>
      <c r="E111" s="51">
        <v>0</v>
      </c>
      <c r="F111" s="58">
        <f>E111/D111</f>
        <v>0</v>
      </c>
      <c r="G111" s="34">
        <f>D111/$D$113</f>
        <v>6.9851913942442024E-3</v>
      </c>
      <c r="H111" s="31">
        <v>400</v>
      </c>
      <c r="I111" s="53"/>
      <c r="J111" s="22">
        <f t="shared" si="6"/>
        <v>5.4570259208731242E-3</v>
      </c>
    </row>
    <row r="112" spans="1:11" ht="15" customHeight="1" thickBot="1" x14ac:dyDescent="0.25">
      <c r="B112" s="4"/>
      <c r="C112" s="84" t="s">
        <v>116</v>
      </c>
      <c r="D112" s="102">
        <f>SUM(D109:D111)</f>
        <v>400</v>
      </c>
      <c r="E112" s="102">
        <f>SUM(E109:E111)</f>
        <v>0</v>
      </c>
      <c r="F112" s="83">
        <f>E112/D112</f>
        <v>0</v>
      </c>
      <c r="G112" s="89">
        <f>D112/$D$113</f>
        <v>6.9851913942442024E-3</v>
      </c>
      <c r="H112" s="87"/>
      <c r="I112" s="130">
        <f>SUM(H109:H111)</f>
        <v>875</v>
      </c>
      <c r="J112" s="104">
        <f>I112/$H$113</f>
        <v>1.1937244201909959E-2</v>
      </c>
      <c r="K112" s="143" t="s">
        <v>199</v>
      </c>
    </row>
    <row r="113" spans="1:11" ht="15" customHeight="1" thickTop="1" thickBot="1" x14ac:dyDescent="0.25">
      <c r="B113" s="4"/>
      <c r="C113" s="78" t="s">
        <v>38</v>
      </c>
      <c r="D113" s="79">
        <f>D112+D106+D97+D88+D82+D76+D66+D58+D51+D45+D40++D35+D28</f>
        <v>57264</v>
      </c>
      <c r="E113" s="79">
        <f>E112+E106+E97+E88+E82+E76+E66+E58+E51+E45+E40++E35+E28</f>
        <v>46304.850000000006</v>
      </c>
      <c r="F113" s="80">
        <f>E113/D113</f>
        <v>0.80862059932942176</v>
      </c>
      <c r="G113" s="135">
        <f>G112+G106+G97+G88+G82+G76+G66+G58+G51+G45+G40++G35+G28</f>
        <v>1</v>
      </c>
      <c r="H113" s="79">
        <f>SUM(H22:H112)</f>
        <v>73300</v>
      </c>
      <c r="I113" s="79">
        <f>SUM(I112,I106,I97,I88,I82,I76,I66,I58,I51,I45,I40,I35,I28)</f>
        <v>73300</v>
      </c>
      <c r="J113" s="55">
        <f>I113/$H$113</f>
        <v>1</v>
      </c>
    </row>
    <row r="114" spans="1:11" ht="15" customHeight="1" thickTop="1" x14ac:dyDescent="0.2">
      <c r="B114" s="4"/>
      <c r="C114" s="39"/>
      <c r="D114" s="56"/>
      <c r="E114" s="56"/>
      <c r="F114" s="56"/>
      <c r="G114" s="57"/>
      <c r="H114" s="21"/>
      <c r="I114" s="21"/>
      <c r="J114" s="21"/>
    </row>
    <row r="115" spans="1:11" x14ac:dyDescent="0.2">
      <c r="C115" s="21"/>
      <c r="D115" s="35"/>
      <c r="E115" s="24"/>
      <c r="F115" s="24"/>
      <c r="G115" s="34"/>
      <c r="H115" s="140" t="s">
        <v>180</v>
      </c>
      <c r="I115" s="141">
        <f>H18-I113</f>
        <v>0</v>
      </c>
      <c r="J115" s="21"/>
    </row>
    <row r="116" spans="1:11" s="8" customFormat="1" x14ac:dyDescent="0.2">
      <c r="B116" s="8" t="s">
        <v>39</v>
      </c>
      <c r="C116" s="40"/>
      <c r="D116" s="41"/>
      <c r="E116" s="42"/>
      <c r="F116" s="42"/>
      <c r="G116" s="43"/>
      <c r="H116" s="40"/>
      <c r="I116" s="40"/>
      <c r="J116" s="40"/>
      <c r="K116" s="11"/>
    </row>
    <row r="117" spans="1:11" s="8" customFormat="1" x14ac:dyDescent="0.2">
      <c r="B117" s="8" t="s">
        <v>40</v>
      </c>
      <c r="C117" s="40" t="s">
        <v>41</v>
      </c>
      <c r="D117" s="41"/>
      <c r="E117" s="42"/>
      <c r="F117" s="42"/>
      <c r="G117" s="43"/>
      <c r="H117" s="40"/>
      <c r="I117" s="40"/>
      <c r="J117" s="40"/>
      <c r="K117" s="11"/>
    </row>
    <row r="118" spans="1:11" s="8" customFormat="1" x14ac:dyDescent="0.2">
      <c r="C118" s="40" t="s">
        <v>42</v>
      </c>
      <c r="D118" s="41"/>
      <c r="E118" s="42"/>
      <c r="F118" s="42"/>
      <c r="G118" s="43"/>
      <c r="H118" s="40"/>
      <c r="I118" s="40"/>
      <c r="J118" s="40"/>
      <c r="K118" s="11"/>
    </row>
    <row r="119" spans="1:11" s="8" customFormat="1" x14ac:dyDescent="0.2">
      <c r="C119" s="40" t="s">
        <v>61</v>
      </c>
      <c r="D119" s="41"/>
      <c r="E119" s="42"/>
      <c r="F119" s="42"/>
      <c r="G119" s="43"/>
      <c r="H119" s="40"/>
      <c r="I119" s="40"/>
      <c r="J119" s="40"/>
      <c r="K119" s="11"/>
    </row>
    <row r="120" spans="1:11" s="8" customFormat="1" x14ac:dyDescent="0.2">
      <c r="C120" s="40" t="s">
        <v>90</v>
      </c>
      <c r="D120" s="41"/>
      <c r="E120" s="42"/>
      <c r="F120" s="42"/>
      <c r="G120" s="43"/>
      <c r="H120" s="40"/>
      <c r="I120" s="40"/>
      <c r="J120" s="40"/>
      <c r="K120" s="11"/>
    </row>
    <row r="121" spans="1:11" s="8" customFormat="1" x14ac:dyDescent="0.2">
      <c r="B121" s="8" t="s">
        <v>43</v>
      </c>
      <c r="C121" s="40"/>
      <c r="D121" s="41"/>
      <c r="E121" s="42"/>
      <c r="F121" s="42"/>
      <c r="G121" s="43"/>
      <c r="H121" s="40"/>
      <c r="I121" s="40"/>
      <c r="J121" s="40"/>
      <c r="K121" s="11"/>
    </row>
    <row r="122" spans="1:11" s="8" customFormat="1" x14ac:dyDescent="0.2">
      <c r="C122" s="40"/>
      <c r="D122" s="41"/>
      <c r="E122" s="42"/>
      <c r="F122" s="42"/>
      <c r="G122" s="43"/>
      <c r="H122" s="40"/>
      <c r="I122" s="40"/>
      <c r="J122" s="40"/>
      <c r="K122" s="11"/>
    </row>
    <row r="123" spans="1:11" s="8" customFormat="1" x14ac:dyDescent="0.2">
      <c r="A123"/>
      <c r="B123" s="110" t="s">
        <v>131</v>
      </c>
      <c r="C123" s="110"/>
      <c r="D123" s="110"/>
      <c r="E123" s="111"/>
      <c r="F123" s="7"/>
      <c r="G123" s="112"/>
      <c r="H123" s="40"/>
      <c r="I123" s="40"/>
      <c r="J123" s="40"/>
      <c r="K123" s="11"/>
    </row>
    <row r="124" spans="1:11" s="8" customFormat="1" x14ac:dyDescent="0.2">
      <c r="I124" s="40"/>
      <c r="J124" s="40"/>
      <c r="K124" s="11"/>
    </row>
    <row r="125" spans="1:11" s="9" customFormat="1" x14ac:dyDescent="0.2">
      <c r="B125" s="8"/>
      <c r="C125" s="44"/>
      <c r="D125" s="45"/>
      <c r="E125" s="46"/>
      <c r="F125" s="46"/>
      <c r="G125" s="47"/>
      <c r="H125" s="44"/>
      <c r="I125" s="44"/>
      <c r="J125" s="44"/>
      <c r="K125" s="11"/>
    </row>
  </sheetData>
  <mergeCells count="3">
    <mergeCell ref="B1:K1"/>
    <mergeCell ref="B2:K2"/>
    <mergeCell ref="B3:K3"/>
  </mergeCells>
  <phoneticPr fontId="29" type="noConversion"/>
  <pageMargins left="0.75" right="0.5" top="0.5" bottom="0.25" header="0.5" footer="0.5"/>
  <pageSetup scale="65" fitToHeight="0" orientation="portrait" horizontalDpi="300" verticalDpi="300" r:id="rId1"/>
  <headerFooter alignWithMargins="0">
    <oddFooter>&amp;L&amp;"Times New Roman,Italic"&amp;8PTSA Gen'l Account Budget for 2002-2003
Approved by PTSA Membership on 5/29/02&amp;C&amp;"Times New Roman,Italic"&amp;8page &amp;P of &amp;N&amp;R&amp;"Times New Roman,Italic"&amp;8printed &amp;D</oddFooter>
  </headerFooter>
  <rowBreaks count="1" manualBreakCount="1">
    <brk id="67" min="1" max="10" man="1"/>
  </rowBreaks>
  <drawing r:id="rId2"/>
  <webPublishItems count="1">
    <webPublishItem id="23015" divId="2003-4 budget for the web (1)_23015" sourceType="printArea" destinationFile="C:\Inetpub\wwwroot\BryantSchool\bryantschool.org\ptsa\content\budget\2003-4 budget for the web (1)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65"/>
  <sheetViews>
    <sheetView topLeftCell="A3" workbookViewId="0">
      <selection activeCell="G32" sqref="G32"/>
    </sheetView>
  </sheetViews>
  <sheetFormatPr defaultRowHeight="12.75" x14ac:dyDescent="0.2"/>
  <cols>
    <col min="1" max="1" width="1.7109375" style="159" customWidth="1"/>
    <col min="2" max="4" width="1.28515625" style="159" customWidth="1"/>
    <col min="5" max="5" width="22" style="159" customWidth="1"/>
    <col min="6" max="6" width="11.28515625" style="159" customWidth="1"/>
    <col min="7" max="7" width="13" style="159" customWidth="1"/>
    <col min="8" max="8" width="11.5703125" style="161" customWidth="1"/>
    <col min="9" max="10" width="10.42578125" customWidth="1"/>
    <col min="11" max="11" width="16.28515625" customWidth="1"/>
    <col min="15" max="15" width="11.28515625" customWidth="1"/>
  </cols>
  <sheetData>
    <row r="1" spans="1:11" ht="20.25" x14ac:dyDescent="0.3">
      <c r="F1" s="165"/>
      <c r="G1" s="212" t="s">
        <v>334</v>
      </c>
      <c r="H1" s="213"/>
      <c r="I1" s="214"/>
    </row>
    <row r="2" spans="1:11" ht="20.25" x14ac:dyDescent="0.3">
      <c r="F2" s="160"/>
    </row>
    <row r="3" spans="1:11" x14ac:dyDescent="0.2">
      <c r="E3" s="162"/>
      <c r="F3" s="162"/>
      <c r="I3" s="163" t="s">
        <v>16</v>
      </c>
      <c r="J3" s="209" t="s">
        <v>326</v>
      </c>
    </row>
    <row r="4" spans="1:11" x14ac:dyDescent="0.2">
      <c r="E4" s="162"/>
      <c r="F4" s="164" t="s">
        <v>57</v>
      </c>
      <c r="G4" s="165" t="s">
        <v>276</v>
      </c>
      <c r="H4" s="166" t="s">
        <v>277</v>
      </c>
      <c r="I4" s="167" t="s">
        <v>57</v>
      </c>
      <c r="J4" s="167" t="s">
        <v>57</v>
      </c>
    </row>
    <row r="5" spans="1:11" s="169" customFormat="1" ht="13.5" thickBot="1" x14ac:dyDescent="0.25">
      <c r="A5" s="167"/>
      <c r="B5" s="167"/>
      <c r="C5" s="167"/>
      <c r="D5" s="167"/>
      <c r="E5" s="168"/>
      <c r="F5" s="168" t="s">
        <v>55</v>
      </c>
      <c r="G5" s="168" t="s">
        <v>278</v>
      </c>
      <c r="H5" s="168" t="s">
        <v>279</v>
      </c>
      <c r="I5" s="168" t="s">
        <v>280</v>
      </c>
      <c r="J5" s="168" t="s">
        <v>280</v>
      </c>
    </row>
    <row r="6" spans="1:11" x14ac:dyDescent="0.2">
      <c r="A6" s="170"/>
      <c r="B6" s="170" t="s">
        <v>281</v>
      </c>
      <c r="C6" s="170"/>
      <c r="D6" s="170"/>
      <c r="E6" s="171"/>
      <c r="F6" s="170"/>
      <c r="G6" s="170"/>
      <c r="H6" s="172"/>
    </row>
    <row r="7" spans="1:11" x14ac:dyDescent="0.2">
      <c r="A7" s="170"/>
      <c r="B7" s="170"/>
      <c r="C7" s="170" t="s">
        <v>282</v>
      </c>
      <c r="D7" s="170"/>
      <c r="E7" s="171"/>
      <c r="F7" s="170"/>
      <c r="G7" s="170"/>
      <c r="H7" s="172"/>
    </row>
    <row r="8" spans="1:11" x14ac:dyDescent="0.2">
      <c r="A8" s="170"/>
      <c r="B8" s="170"/>
      <c r="C8" s="170"/>
      <c r="D8" s="170" t="s">
        <v>283</v>
      </c>
      <c r="E8" s="171"/>
      <c r="F8" s="170"/>
      <c r="G8" s="170"/>
      <c r="H8" s="172"/>
    </row>
    <row r="9" spans="1:11" x14ac:dyDescent="0.2">
      <c r="A9" s="170"/>
      <c r="B9" s="170"/>
      <c r="C9" s="170"/>
      <c r="D9" s="170"/>
      <c r="E9" s="171" t="s">
        <v>284</v>
      </c>
      <c r="F9" s="173">
        <v>55900</v>
      </c>
      <c r="G9" s="173">
        <v>44800</v>
      </c>
      <c r="H9" s="174">
        <v>34899</v>
      </c>
      <c r="I9" s="173">
        <f>32*10*170</f>
        <v>54400</v>
      </c>
      <c r="J9" s="173">
        <f>(30 * 1700)</f>
        <v>51000</v>
      </c>
      <c r="K9" s="207" t="s">
        <v>324</v>
      </c>
    </row>
    <row r="10" spans="1:11" ht="13.5" thickBot="1" x14ac:dyDescent="0.25">
      <c r="A10" s="170"/>
      <c r="B10" s="170"/>
      <c r="C10" s="170"/>
      <c r="D10" s="170"/>
      <c r="E10" s="171" t="s">
        <v>285</v>
      </c>
      <c r="F10" s="176"/>
      <c r="G10" s="176"/>
      <c r="H10" s="177"/>
      <c r="I10" s="176">
        <v>2000</v>
      </c>
      <c r="J10" s="176">
        <v>2000</v>
      </c>
      <c r="K10" s="175" t="s">
        <v>286</v>
      </c>
    </row>
    <row r="11" spans="1:11" ht="6.75" customHeight="1" x14ac:dyDescent="0.2">
      <c r="A11" s="170"/>
      <c r="B11" s="170"/>
      <c r="C11" s="170"/>
      <c r="D11"/>
      <c r="E11"/>
      <c r="F11"/>
      <c r="G11"/>
      <c r="H11"/>
      <c r="I11" s="178"/>
      <c r="J11" s="178"/>
    </row>
    <row r="12" spans="1:11" ht="14.25" customHeight="1" x14ac:dyDescent="0.2">
      <c r="A12" s="170"/>
      <c r="B12" s="170"/>
      <c r="C12" s="170" t="s">
        <v>287</v>
      </c>
      <c r="D12" s="170"/>
      <c r="E12" s="171"/>
      <c r="F12" s="179">
        <f>SUM(F9:F10)</f>
        <v>55900</v>
      </c>
      <c r="G12" s="179">
        <f>SUM(G9:G10)</f>
        <v>44800</v>
      </c>
      <c r="H12" s="179">
        <f>SUM(H9:H10)</f>
        <v>34899</v>
      </c>
      <c r="I12" s="179">
        <f>SUM(I9:I10)</f>
        <v>56400</v>
      </c>
      <c r="J12" s="179">
        <f>SUM(J9:J10)</f>
        <v>53000</v>
      </c>
    </row>
    <row r="13" spans="1:11" ht="17.25" customHeight="1" x14ac:dyDescent="0.2">
      <c r="A13" s="170"/>
      <c r="B13" s="170"/>
      <c r="C13" s="170" t="s">
        <v>288</v>
      </c>
      <c r="D13" s="170"/>
      <c r="E13" s="171"/>
      <c r="F13" s="180"/>
      <c r="G13" s="180"/>
      <c r="H13" s="179"/>
      <c r="I13" s="178"/>
      <c r="J13" s="178"/>
    </row>
    <row r="14" spans="1:11" x14ac:dyDescent="0.2">
      <c r="A14" s="170"/>
      <c r="B14" s="170"/>
      <c r="C14" s="170"/>
      <c r="D14" s="170" t="s">
        <v>289</v>
      </c>
      <c r="E14" s="171"/>
      <c r="F14" s="180"/>
      <c r="G14" s="180"/>
      <c r="H14" s="179"/>
      <c r="I14" s="178"/>
      <c r="J14" s="178"/>
    </row>
    <row r="15" spans="1:11" x14ac:dyDescent="0.2">
      <c r="A15" s="170"/>
      <c r="B15" s="170"/>
      <c r="C15" s="170"/>
      <c r="D15" s="170"/>
      <c r="E15" s="171" t="s">
        <v>290</v>
      </c>
      <c r="F15" s="181">
        <v>60</v>
      </c>
      <c r="G15" s="181">
        <v>60</v>
      </c>
      <c r="H15" s="181">
        <v>13</v>
      </c>
      <c r="I15" s="181">
        <v>60</v>
      </c>
      <c r="J15" s="181">
        <v>60</v>
      </c>
    </row>
    <row r="16" spans="1:11" x14ac:dyDescent="0.2">
      <c r="A16" s="170"/>
      <c r="B16" s="170"/>
      <c r="C16" s="170"/>
      <c r="D16" s="170"/>
      <c r="E16" s="171" t="s">
        <v>291</v>
      </c>
      <c r="F16" s="180">
        <v>2400</v>
      </c>
      <c r="G16" s="180">
        <v>2400</v>
      </c>
      <c r="H16" s="179">
        <v>1800</v>
      </c>
      <c r="I16" s="182">
        <v>2400</v>
      </c>
      <c r="J16" s="182">
        <v>2400</v>
      </c>
      <c r="K16" s="183"/>
    </row>
    <row r="17" spans="1:15" x14ac:dyDescent="0.2">
      <c r="A17" s="170"/>
      <c r="B17" s="170"/>
      <c r="C17" s="170"/>
      <c r="D17" s="170"/>
      <c r="E17" s="171" t="s">
        <v>292</v>
      </c>
      <c r="F17" s="180">
        <v>575</v>
      </c>
      <c r="G17" s="180">
        <v>575</v>
      </c>
      <c r="H17" s="184">
        <v>326</v>
      </c>
      <c r="I17" s="182">
        <f>575*1.25+1</f>
        <v>719.75</v>
      </c>
      <c r="J17" s="182">
        <f>575*1.25+1</f>
        <v>719.75</v>
      </c>
    </row>
    <row r="18" spans="1:15" x14ac:dyDescent="0.2">
      <c r="A18" s="170"/>
      <c r="B18" s="170"/>
      <c r="C18" s="170"/>
      <c r="D18" s="170"/>
      <c r="E18" s="171" t="s">
        <v>293</v>
      </c>
      <c r="F18" s="180"/>
      <c r="G18" s="180"/>
      <c r="H18" s="184">
        <v>1246</v>
      </c>
      <c r="I18" s="182"/>
      <c r="J18" s="182"/>
      <c r="K18" s="183" t="s">
        <v>294</v>
      </c>
    </row>
    <row r="19" spans="1:15" x14ac:dyDescent="0.2">
      <c r="A19" s="170"/>
      <c r="B19" s="170"/>
      <c r="C19" s="170"/>
      <c r="D19" s="170"/>
      <c r="E19" s="171" t="s">
        <v>22</v>
      </c>
      <c r="F19" s="180">
        <v>150</v>
      </c>
      <c r="G19" s="180">
        <v>150</v>
      </c>
      <c r="H19" s="184">
        <v>29.3</v>
      </c>
      <c r="I19" s="182">
        <v>150</v>
      </c>
      <c r="J19" s="182">
        <v>150</v>
      </c>
    </row>
    <row r="20" spans="1:15" x14ac:dyDescent="0.2">
      <c r="A20" s="170"/>
      <c r="B20" s="170"/>
      <c r="C20" s="170"/>
      <c r="D20" s="170"/>
      <c r="E20" s="171" t="s">
        <v>295</v>
      </c>
      <c r="F20" s="180">
        <v>740</v>
      </c>
      <c r="G20" s="180">
        <v>740</v>
      </c>
      <c r="H20" s="184">
        <v>533</v>
      </c>
      <c r="I20" s="182">
        <v>740</v>
      </c>
      <c r="J20" s="182">
        <v>740</v>
      </c>
    </row>
    <row r="21" spans="1:15" x14ac:dyDescent="0.2">
      <c r="A21" s="170"/>
      <c r="B21" s="170"/>
      <c r="C21" s="170"/>
      <c r="D21" s="170"/>
      <c r="E21" s="171" t="s">
        <v>296</v>
      </c>
      <c r="F21" s="180">
        <v>3380</v>
      </c>
      <c r="G21" s="180">
        <v>3380</v>
      </c>
      <c r="H21" s="184">
        <v>1244</v>
      </c>
      <c r="I21" s="182">
        <v>3380</v>
      </c>
      <c r="J21" s="182">
        <v>3380</v>
      </c>
    </row>
    <row r="22" spans="1:15" ht="13.5" thickBot="1" x14ac:dyDescent="0.25">
      <c r="A22" s="170"/>
      <c r="B22" s="170"/>
      <c r="C22" s="170"/>
      <c r="D22" s="170"/>
      <c r="E22" s="171" t="s">
        <v>297</v>
      </c>
      <c r="F22" s="185">
        <v>1000</v>
      </c>
      <c r="G22" s="185">
        <v>1000</v>
      </c>
      <c r="H22" s="186">
        <v>1000</v>
      </c>
      <c r="I22" s="187">
        <v>1000</v>
      </c>
      <c r="J22" s="187">
        <v>1000</v>
      </c>
      <c r="K22" s="183"/>
    </row>
    <row r="23" spans="1:15" x14ac:dyDescent="0.2">
      <c r="A23" s="170"/>
      <c r="B23" s="170"/>
      <c r="C23" s="170"/>
      <c r="D23" s="170" t="s">
        <v>298</v>
      </c>
      <c r="E23" s="171"/>
      <c r="F23" s="181">
        <f>SUM(F15:F22)</f>
        <v>8305</v>
      </c>
      <c r="G23" s="181">
        <f>SUM(G15:G22)</f>
        <v>8305</v>
      </c>
      <c r="H23" s="181">
        <f>SUM(H15:H22)</f>
        <v>6191.3</v>
      </c>
      <c r="I23" s="181">
        <f>SUM(I15:I22)</f>
        <v>8449.75</v>
      </c>
      <c r="J23" s="181">
        <f>SUM(J15:J22)</f>
        <v>8449.75</v>
      </c>
    </row>
    <row r="24" spans="1:15" ht="18" customHeight="1" x14ac:dyDescent="0.2">
      <c r="A24" s="170"/>
      <c r="B24" s="170"/>
      <c r="C24" s="170"/>
      <c r="D24" s="170" t="s">
        <v>299</v>
      </c>
      <c r="E24" s="171"/>
      <c r="F24" s="180"/>
      <c r="G24" s="180"/>
      <c r="H24" s="179"/>
      <c r="I24" s="178"/>
      <c r="J24" s="178"/>
    </row>
    <row r="25" spans="1:15" x14ac:dyDescent="0.2">
      <c r="A25" s="170"/>
      <c r="B25" s="170"/>
      <c r="C25" s="170"/>
      <c r="D25" s="170"/>
      <c r="E25" s="171" t="s">
        <v>6</v>
      </c>
      <c r="F25" s="181">
        <v>3000</v>
      </c>
      <c r="G25" s="181">
        <v>1500</v>
      </c>
      <c r="H25" s="179">
        <v>1000</v>
      </c>
      <c r="I25" s="173">
        <v>1200</v>
      </c>
      <c r="J25" s="173">
        <v>1200</v>
      </c>
    </row>
    <row r="26" spans="1:15" x14ac:dyDescent="0.2">
      <c r="A26" s="170"/>
      <c r="B26" s="170"/>
      <c r="C26" s="170"/>
      <c r="D26" s="170"/>
      <c r="E26" s="171" t="s">
        <v>300</v>
      </c>
      <c r="F26" s="180">
        <v>2660</v>
      </c>
      <c r="G26" s="180">
        <v>600</v>
      </c>
      <c r="H26" s="184">
        <v>480</v>
      </c>
      <c r="I26" s="178">
        <v>900</v>
      </c>
      <c r="J26" s="178">
        <v>900</v>
      </c>
    </row>
    <row r="27" spans="1:15" x14ac:dyDescent="0.2">
      <c r="E27" s="159" t="s">
        <v>320</v>
      </c>
      <c r="F27" s="206">
        <v>41295</v>
      </c>
      <c r="G27" s="206">
        <v>40870</v>
      </c>
      <c r="H27" s="204">
        <v>31087</v>
      </c>
      <c r="I27" s="205">
        <v>42513</v>
      </c>
      <c r="J27" s="205">
        <v>39613</v>
      </c>
      <c r="O27" s="188"/>
    </row>
    <row r="28" spans="1:15" x14ac:dyDescent="0.2">
      <c r="A28" s="170"/>
      <c r="B28" s="170"/>
      <c r="C28" s="170"/>
      <c r="D28" s="170"/>
      <c r="E28" s="171" t="s">
        <v>301</v>
      </c>
      <c r="F28" s="180">
        <v>700</v>
      </c>
      <c r="G28" s="180">
        <v>350</v>
      </c>
      <c r="H28" s="184">
        <v>289</v>
      </c>
      <c r="I28" s="178">
        <v>350</v>
      </c>
      <c r="J28" s="178">
        <v>350</v>
      </c>
      <c r="O28" s="188"/>
    </row>
    <row r="29" spans="1:15" x14ac:dyDescent="0.2">
      <c r="A29" s="170"/>
      <c r="B29" s="170"/>
      <c r="C29" s="170"/>
      <c r="D29" s="170" t="s">
        <v>302</v>
      </c>
      <c r="E29" s="171"/>
      <c r="F29" s="179">
        <f>ROUND(SUM(F25:F28),5)</f>
        <v>47655</v>
      </c>
      <c r="G29" s="179">
        <f>ROUND(SUM(G25:G28),5)</f>
        <v>43320</v>
      </c>
      <c r="H29" s="179">
        <f>ROUND(SUM(H25:H28),5)</f>
        <v>32856</v>
      </c>
      <c r="I29" s="179">
        <f>ROUND(SUM(I25:I28),5)</f>
        <v>44963</v>
      </c>
      <c r="J29" s="179">
        <f>ROUND(SUM(J25:J28),5)</f>
        <v>42063</v>
      </c>
      <c r="O29" s="190"/>
    </row>
    <row r="30" spans="1:15" ht="18" customHeight="1" thickBot="1" x14ac:dyDescent="0.25">
      <c r="A30" s="170"/>
      <c r="B30" s="170"/>
      <c r="C30" s="170"/>
      <c r="D30" s="170" t="s">
        <v>303</v>
      </c>
      <c r="E30" s="171"/>
      <c r="F30" s="185">
        <v>3600</v>
      </c>
      <c r="G30" s="185">
        <v>2000</v>
      </c>
      <c r="H30" s="191">
        <v>1000</v>
      </c>
      <c r="I30" s="192">
        <v>0</v>
      </c>
      <c r="J30" s="192">
        <v>0</v>
      </c>
    </row>
    <row r="31" spans="1:15" ht="13.5" thickBot="1" x14ac:dyDescent="0.25">
      <c r="A31" s="170"/>
      <c r="B31" s="170"/>
      <c r="C31" s="170" t="s">
        <v>304</v>
      </c>
      <c r="D31" s="170"/>
      <c r="E31" s="171"/>
      <c r="F31" s="191">
        <f>F23+F29+F30</f>
        <v>59560</v>
      </c>
      <c r="G31" s="191">
        <f>G23+G29+G30</f>
        <v>53625</v>
      </c>
      <c r="H31" s="191">
        <f>H23+H29+H30</f>
        <v>40047.300000000003</v>
      </c>
      <c r="I31" s="191">
        <f>I23+I29+I30</f>
        <v>53412.75</v>
      </c>
      <c r="J31" s="191">
        <f>J23+J29+J30</f>
        <v>50512.75</v>
      </c>
    </row>
    <row r="32" spans="1:15" ht="25.5" customHeight="1" x14ac:dyDescent="0.2">
      <c r="A32" s="170"/>
      <c r="B32" s="170" t="s">
        <v>305</v>
      </c>
      <c r="C32" s="170"/>
      <c r="D32" s="170"/>
      <c r="E32" s="171"/>
      <c r="F32" s="179">
        <f>ROUND(F6+F12-F31,5)</f>
        <v>-3660</v>
      </c>
      <c r="G32" s="179">
        <f>ROUND(G6+G12-G31,5)</f>
        <v>-8825</v>
      </c>
      <c r="H32" s="179">
        <f>ROUND(H6+H12-H31,5)</f>
        <v>-5148.3</v>
      </c>
      <c r="I32" s="179">
        <f>ROUND(I6+I12-I31,5)</f>
        <v>2987.25</v>
      </c>
      <c r="J32" s="179">
        <f>ROUND(J6+J12-J31,5)</f>
        <v>2487.25</v>
      </c>
    </row>
    <row r="33" spans="1:10" ht="15.75" customHeight="1" x14ac:dyDescent="0.2">
      <c r="A33" s="170"/>
      <c r="B33" s="170" t="s">
        <v>306</v>
      </c>
      <c r="C33" s="170"/>
      <c r="D33" s="170"/>
      <c r="E33" s="171"/>
      <c r="F33" s="180"/>
      <c r="G33" s="180"/>
      <c r="H33" s="172"/>
      <c r="I33" s="178"/>
      <c r="J33" s="178"/>
    </row>
    <row r="34" spans="1:10" x14ac:dyDescent="0.2">
      <c r="A34" s="170"/>
      <c r="B34" s="170"/>
      <c r="C34" s="170" t="s">
        <v>307</v>
      </c>
      <c r="D34" s="170"/>
      <c r="E34" s="171"/>
      <c r="F34" s="180"/>
      <c r="G34" s="180"/>
      <c r="H34" s="172"/>
      <c r="I34" s="178"/>
      <c r="J34" s="178"/>
    </row>
    <row r="35" spans="1:10" ht="13.5" thickBot="1" x14ac:dyDescent="0.25">
      <c r="A35" s="170"/>
      <c r="B35" s="170"/>
      <c r="C35" s="170"/>
      <c r="D35" s="170" t="s">
        <v>308</v>
      </c>
      <c r="E35" s="171"/>
      <c r="F35" s="193">
        <v>60</v>
      </c>
      <c r="G35" s="193">
        <v>60</v>
      </c>
      <c r="H35" s="191">
        <v>68.150000000000006</v>
      </c>
      <c r="I35" s="192">
        <v>45</v>
      </c>
      <c r="J35" s="192">
        <v>45</v>
      </c>
    </row>
    <row r="36" spans="1:10" x14ac:dyDescent="0.2">
      <c r="A36" s="170"/>
      <c r="B36" s="170"/>
      <c r="C36" s="170" t="s">
        <v>309</v>
      </c>
      <c r="D36" s="170"/>
      <c r="E36" s="171"/>
      <c r="F36" s="174">
        <f>ROUND(SUM(F34:F35),5)</f>
        <v>60</v>
      </c>
      <c r="G36" s="174">
        <f>ROUND(SUM(G34:G35),5)</f>
        <v>60</v>
      </c>
      <c r="H36" s="174">
        <f>ROUND(SUM(H34:H35),5)</f>
        <v>68.150000000000006</v>
      </c>
      <c r="I36" s="174">
        <f>ROUND(SUM(I34:I35),5)</f>
        <v>45</v>
      </c>
      <c r="J36" s="174">
        <f>ROUND(SUM(J34:J35),5)</f>
        <v>45</v>
      </c>
    </row>
    <row r="37" spans="1:10" ht="16.5" customHeight="1" x14ac:dyDescent="0.2">
      <c r="A37" s="170"/>
      <c r="B37" s="170"/>
      <c r="C37" s="170"/>
      <c r="D37" s="170"/>
      <c r="E37" s="171"/>
      <c r="F37" s="194"/>
      <c r="G37" s="194"/>
      <c r="H37" s="174"/>
      <c r="I37" s="173"/>
      <c r="J37" s="173"/>
    </row>
    <row r="38" spans="1:10" s="196" customFormat="1" ht="13.5" customHeight="1" thickBot="1" x14ac:dyDescent="0.25">
      <c r="A38" s="170" t="s">
        <v>310</v>
      </c>
      <c r="B38" s="170"/>
      <c r="C38" s="170"/>
      <c r="D38" s="170"/>
      <c r="E38" s="171"/>
      <c r="F38" s="195">
        <f>ROUND(F32+F36,5)</f>
        <v>-3600</v>
      </c>
      <c r="G38" s="195">
        <f>ROUND(G32+G36,5)</f>
        <v>-8765</v>
      </c>
      <c r="H38" s="195">
        <f>ROUND(H32+H36,5)</f>
        <v>-5080.1499999999996</v>
      </c>
      <c r="I38" s="195">
        <f>ROUND(I32+I36,5)</f>
        <v>3032.25</v>
      </c>
      <c r="J38" s="195">
        <f>ROUND(J32+J36,5)</f>
        <v>2532.25</v>
      </c>
    </row>
    <row r="39" spans="1:10" ht="13.5" thickTop="1" x14ac:dyDescent="0.2">
      <c r="E39" s="162"/>
      <c r="F39" s="197"/>
      <c r="I39" s="178"/>
      <c r="J39" s="178"/>
    </row>
    <row r="40" spans="1:10" x14ac:dyDescent="0.2">
      <c r="E40" s="198" t="s">
        <v>311</v>
      </c>
      <c r="F40" s="197"/>
      <c r="I40" s="178"/>
      <c r="J40" s="178"/>
    </row>
    <row r="41" spans="1:10" x14ac:dyDescent="0.2">
      <c r="I41" s="178"/>
      <c r="J41" s="178"/>
    </row>
    <row r="42" spans="1:10" x14ac:dyDescent="0.2">
      <c r="E42" s="197" t="s">
        <v>312</v>
      </c>
      <c r="I42" s="199">
        <f>I38/I31</f>
        <v>5.6770153193759915E-2</v>
      </c>
      <c r="J42" s="199">
        <f>J38/J31</f>
        <v>5.0130907543145045E-2</v>
      </c>
    </row>
    <row r="43" spans="1:10" x14ac:dyDescent="0.2">
      <c r="E43" s="197" t="s">
        <v>313</v>
      </c>
    </row>
    <row r="44" spans="1:10" x14ac:dyDescent="0.2">
      <c r="E44" s="208" t="s">
        <v>325</v>
      </c>
      <c r="I44" s="178"/>
      <c r="J44" s="178"/>
    </row>
    <row r="45" spans="1:10" x14ac:dyDescent="0.2">
      <c r="E45" s="200" t="s">
        <v>314</v>
      </c>
      <c r="F45" s="197"/>
      <c r="I45" s="178"/>
      <c r="J45" s="178"/>
    </row>
    <row r="46" spans="1:10" x14ac:dyDescent="0.2">
      <c r="E46" s="200" t="s">
        <v>315</v>
      </c>
      <c r="F46" s="197"/>
      <c r="I46" s="178"/>
      <c r="J46" s="178"/>
    </row>
    <row r="47" spans="1:10" x14ac:dyDescent="0.2">
      <c r="E47" s="201" t="s">
        <v>316</v>
      </c>
      <c r="F47" s="197"/>
      <c r="I47" s="178"/>
      <c r="J47" s="178"/>
    </row>
    <row r="48" spans="1:10" x14ac:dyDescent="0.2">
      <c r="E48" s="202" t="s">
        <v>317</v>
      </c>
      <c r="F48" s="197"/>
      <c r="I48" s="178"/>
      <c r="J48" s="178"/>
    </row>
    <row r="49" spans="1:10" x14ac:dyDescent="0.2">
      <c r="E49" s="203" t="s">
        <v>318</v>
      </c>
      <c r="F49" s="197"/>
      <c r="I49" s="178"/>
      <c r="J49" s="178"/>
    </row>
    <row r="50" spans="1:10" x14ac:dyDescent="0.2">
      <c r="E50" s="203" t="s">
        <v>319</v>
      </c>
      <c r="F50" s="197"/>
      <c r="I50" s="178"/>
      <c r="J50" s="178"/>
    </row>
    <row r="51" spans="1:10" x14ac:dyDescent="0.2">
      <c r="E51" s="175" t="s">
        <v>321</v>
      </c>
      <c r="F51"/>
      <c r="G51"/>
      <c r="I51" s="178"/>
      <c r="J51" s="178"/>
    </row>
    <row r="52" spans="1:10" x14ac:dyDescent="0.2">
      <c r="A52" s="170"/>
      <c r="B52" s="170"/>
      <c r="C52" s="170"/>
      <c r="D52" s="171"/>
      <c r="E52" s="175" t="s">
        <v>322</v>
      </c>
      <c r="F52"/>
      <c r="G52"/>
      <c r="H52"/>
    </row>
    <row r="53" spans="1:10" x14ac:dyDescent="0.2">
      <c r="A53" s="170"/>
      <c r="B53" s="170"/>
      <c r="C53" s="170"/>
      <c r="D53" s="171"/>
      <c r="E53" s="180" t="s">
        <v>323</v>
      </c>
      <c r="F53" s="180"/>
      <c r="G53" s="184"/>
      <c r="H53" s="178"/>
      <c r="I53" s="189"/>
      <c r="J53" s="175"/>
    </row>
    <row r="54" spans="1:10" ht="13.5" thickBot="1" x14ac:dyDescent="0.25">
      <c r="A54" s="170"/>
      <c r="B54" s="170"/>
      <c r="C54" s="170"/>
      <c r="D54" s="171"/>
      <c r="E54" s="185"/>
      <c r="F54" s="185"/>
      <c r="G54" s="186"/>
      <c r="H54" s="176"/>
      <c r="I54" s="176"/>
    </row>
    <row r="55" spans="1:10" x14ac:dyDescent="0.2">
      <c r="E55" s="162"/>
      <c r="F55" s="197"/>
      <c r="I55" s="178"/>
      <c r="J55" s="178"/>
    </row>
    <row r="56" spans="1:10" x14ac:dyDescent="0.2">
      <c r="E56" s="162"/>
      <c r="F56" s="197"/>
      <c r="I56" s="178"/>
      <c r="J56" s="178"/>
    </row>
    <row r="57" spans="1:10" x14ac:dyDescent="0.2">
      <c r="E57" s="162"/>
      <c r="F57" s="197"/>
      <c r="I57" s="178"/>
      <c r="J57" s="178"/>
    </row>
    <row r="58" spans="1:10" x14ac:dyDescent="0.2">
      <c r="E58" s="162"/>
      <c r="F58" s="197"/>
      <c r="I58" s="178"/>
      <c r="J58" s="178"/>
    </row>
    <row r="59" spans="1:10" x14ac:dyDescent="0.2">
      <c r="E59" s="162"/>
      <c r="F59" s="197"/>
      <c r="I59" s="178"/>
      <c r="J59" s="178"/>
    </row>
    <row r="60" spans="1:10" x14ac:dyDescent="0.2">
      <c r="E60" s="162"/>
      <c r="F60" s="197"/>
      <c r="I60" s="178"/>
      <c r="J60" s="178"/>
    </row>
    <row r="61" spans="1:10" x14ac:dyDescent="0.2">
      <c r="E61" s="162"/>
      <c r="F61" s="197"/>
      <c r="I61" s="178"/>
      <c r="J61" s="178"/>
    </row>
    <row r="62" spans="1:10" x14ac:dyDescent="0.2">
      <c r="E62" s="162"/>
      <c r="F62" s="197"/>
      <c r="I62" s="178"/>
      <c r="J62" s="178"/>
    </row>
    <row r="63" spans="1:10" x14ac:dyDescent="0.2">
      <c r="E63" s="162"/>
      <c r="F63" s="197"/>
      <c r="I63" s="178"/>
      <c r="J63" s="178"/>
    </row>
    <row r="64" spans="1:10" x14ac:dyDescent="0.2">
      <c r="E64" s="162"/>
      <c r="F64" s="197"/>
      <c r="I64" s="178"/>
      <c r="J64" s="178"/>
    </row>
    <row r="65" spans="5:10" x14ac:dyDescent="0.2">
      <c r="E65" s="162"/>
      <c r="F65" s="197"/>
      <c r="I65" s="178"/>
      <c r="J65" s="178"/>
    </row>
  </sheetData>
  <phoneticPr fontId="29" type="noConversion"/>
  <pageMargins left="0.75" right="0.75" top="1" bottom="1" header="0.5" footer="0.5"/>
  <pageSetup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2"/>
  <sheetViews>
    <sheetView topLeftCell="A2" zoomScaleNormal="100" workbookViewId="0">
      <selection activeCell="C67" sqref="C67"/>
    </sheetView>
  </sheetViews>
  <sheetFormatPr defaultRowHeight="12.75" x14ac:dyDescent="0.2"/>
  <cols>
    <col min="1" max="1" width="5" customWidth="1"/>
    <col min="2" max="2" width="4.28515625" customWidth="1"/>
    <col min="3" max="3" width="27.5703125" customWidth="1"/>
    <col min="4" max="4" width="12" style="15" hidden="1" customWidth="1"/>
    <col min="5" max="5" width="8.7109375" style="7" hidden="1" customWidth="1"/>
    <col min="6" max="6" width="8.5703125" style="7" hidden="1" customWidth="1"/>
    <col min="7" max="7" width="10" style="18" hidden="1" customWidth="1"/>
    <col min="8" max="9" width="11.85546875" hidden="1" customWidth="1"/>
    <col min="10" max="10" width="11.85546875" customWidth="1"/>
    <col min="11" max="11" width="35.28515625" style="11" customWidth="1"/>
  </cols>
  <sheetData>
    <row r="1" spans="2:12" s="1" customFormat="1" ht="18" x14ac:dyDescent="0.25">
      <c r="B1" s="216" t="s">
        <v>178</v>
      </c>
      <c r="C1" s="216"/>
      <c r="D1" s="216"/>
      <c r="E1" s="216"/>
      <c r="F1" s="216"/>
      <c r="G1" s="216"/>
      <c r="H1" s="216"/>
      <c r="I1" s="216"/>
      <c r="J1" s="216"/>
      <c r="K1" s="216"/>
    </row>
    <row r="2" spans="2:12" s="1" customFormat="1" ht="18" x14ac:dyDescent="0.25">
      <c r="B2" s="216"/>
      <c r="C2" s="216"/>
      <c r="D2" s="216"/>
      <c r="E2" s="216"/>
      <c r="F2" s="216"/>
      <c r="G2" s="216"/>
      <c r="H2" s="216"/>
      <c r="I2" s="216"/>
      <c r="J2" s="216"/>
      <c r="K2" s="216"/>
    </row>
    <row r="3" spans="2:12" ht="3" customHeight="1" thickBot="1" x14ac:dyDescent="0.25">
      <c r="B3" s="217" t="s">
        <v>0</v>
      </c>
      <c r="C3" s="217"/>
      <c r="D3" s="217"/>
      <c r="E3" s="217"/>
      <c r="F3" s="217"/>
      <c r="G3" s="217"/>
      <c r="H3" s="217"/>
      <c r="I3" s="217"/>
      <c r="J3" s="217"/>
      <c r="K3" s="217"/>
    </row>
    <row r="4" spans="2:12" x14ac:dyDescent="0.2">
      <c r="B4" s="2"/>
      <c r="C4" s="2"/>
      <c r="D4" s="12"/>
      <c r="E4" s="2"/>
      <c r="F4" s="2"/>
    </row>
    <row r="5" spans="2:12" x14ac:dyDescent="0.2">
      <c r="B5" s="2"/>
      <c r="C5" s="2"/>
      <c r="D5" s="10"/>
      <c r="E5" s="3"/>
      <c r="F5" s="6"/>
      <c r="G5" s="16"/>
      <c r="H5" s="20"/>
      <c r="I5" s="20"/>
      <c r="J5" s="20"/>
    </row>
    <row r="6" spans="2:12" ht="15" customHeight="1" x14ac:dyDescent="0.2">
      <c r="D6" s="13"/>
      <c r="E6" s="6"/>
      <c r="F6" s="6"/>
      <c r="G6" s="17"/>
      <c r="H6" s="13"/>
      <c r="I6" s="13"/>
      <c r="J6" s="13"/>
    </row>
    <row r="7" spans="2:12" ht="15" customHeight="1" x14ac:dyDescent="0.2">
      <c r="B7" s="4"/>
      <c r="C7" s="5"/>
      <c r="D7" s="30"/>
      <c r="E7" s="29"/>
      <c r="F7" s="6"/>
      <c r="G7" s="16"/>
      <c r="H7" s="14"/>
      <c r="I7" s="14"/>
      <c r="J7" s="14"/>
    </row>
    <row r="8" spans="2:12" ht="15" customHeight="1" x14ac:dyDescent="0.2">
      <c r="B8" s="105" t="s">
        <v>56</v>
      </c>
      <c r="C8" s="106"/>
      <c r="I8" s="15"/>
      <c r="J8" s="15"/>
    </row>
    <row r="9" spans="2:12" ht="15" customHeight="1" x14ac:dyDescent="0.2">
      <c r="C9" s="35" t="s">
        <v>1</v>
      </c>
      <c r="D9" s="23">
        <v>22000</v>
      </c>
      <c r="E9" s="67">
        <f>15000-303.03+3297.5-148</f>
        <v>17846.47</v>
      </c>
      <c r="F9" s="64">
        <f>E9/D9</f>
        <v>0.81120318181818185</v>
      </c>
      <c r="G9" s="65">
        <f>D9/D18</f>
        <v>0.4238921001926782</v>
      </c>
      <c r="H9" s="68">
        <v>40000</v>
      </c>
      <c r="I9" s="60"/>
      <c r="J9" s="63">
        <v>0.34</v>
      </c>
      <c r="K9" s="66"/>
    </row>
    <row r="10" spans="2:12" ht="15" customHeight="1" x14ac:dyDescent="0.2">
      <c r="C10" s="21" t="s">
        <v>2</v>
      </c>
      <c r="D10" s="28">
        <v>15500</v>
      </c>
      <c r="E10" s="24">
        <f>17026.29-44.17</f>
        <v>16982.120000000003</v>
      </c>
      <c r="F10" s="58">
        <f>E10/D10</f>
        <v>1.0956206451612904</v>
      </c>
      <c r="G10" s="25">
        <f>D10/$D$18</f>
        <v>0.29865125240847784</v>
      </c>
      <c r="H10" s="26">
        <v>16500</v>
      </c>
      <c r="I10" s="28"/>
      <c r="J10" s="63">
        <v>0.23</v>
      </c>
      <c r="K10" s="11" t="s">
        <v>58</v>
      </c>
      <c r="L10" s="19"/>
    </row>
    <row r="11" spans="2:12" ht="15" customHeight="1" x14ac:dyDescent="0.2">
      <c r="B11" s="15"/>
      <c r="C11" s="35" t="s">
        <v>3</v>
      </c>
      <c r="D11" s="28">
        <v>13500</v>
      </c>
      <c r="E11" s="67">
        <f>-307-496</f>
        <v>-803</v>
      </c>
      <c r="F11" s="64">
        <f>E11/D11</f>
        <v>-5.9481481481481482E-2</v>
      </c>
      <c r="G11" s="65">
        <f>D11/$D$18</f>
        <v>0.26011560693641617</v>
      </c>
      <c r="H11" s="28">
        <v>16000</v>
      </c>
      <c r="I11" s="28"/>
      <c r="J11" s="63">
        <v>0.22</v>
      </c>
      <c r="K11" s="66" t="s">
        <v>48</v>
      </c>
    </row>
    <row r="12" spans="2:12" ht="15" customHeight="1" x14ac:dyDescent="0.2">
      <c r="B12" s="15"/>
      <c r="C12" s="35" t="s">
        <v>66</v>
      </c>
      <c r="D12" s="53"/>
      <c r="E12" s="67"/>
      <c r="F12" s="64"/>
      <c r="G12" s="65"/>
      <c r="H12" s="69">
        <v>7000</v>
      </c>
      <c r="I12" s="48"/>
      <c r="J12" s="63">
        <v>0.1</v>
      </c>
      <c r="K12" s="66" t="s">
        <v>159</v>
      </c>
    </row>
    <row r="13" spans="2:12" ht="15" customHeight="1" x14ac:dyDescent="0.2">
      <c r="B13" s="15"/>
      <c r="C13" s="35" t="s">
        <v>187</v>
      </c>
      <c r="D13" s="28">
        <v>400</v>
      </c>
      <c r="E13" s="67">
        <v>645.26</v>
      </c>
      <c r="F13" s="64">
        <f>E13/D13</f>
        <v>1.6131500000000001</v>
      </c>
      <c r="G13" s="65">
        <f>D13/$D$18</f>
        <v>7.7071290944123313E-3</v>
      </c>
      <c r="H13" s="75">
        <v>5000</v>
      </c>
      <c r="I13" s="28"/>
      <c r="J13" s="63">
        <v>7.0000000000000007E-2</v>
      </c>
      <c r="K13" s="66" t="s">
        <v>160</v>
      </c>
    </row>
    <row r="14" spans="2:12" ht="15" customHeight="1" x14ac:dyDescent="0.2">
      <c r="B14" s="15"/>
      <c r="C14" s="35" t="s">
        <v>79</v>
      </c>
      <c r="D14" s="28"/>
      <c r="E14" s="67"/>
      <c r="F14" s="64"/>
      <c r="G14" s="65"/>
      <c r="H14" s="28">
        <v>3000</v>
      </c>
      <c r="I14" s="28"/>
      <c r="J14" s="63">
        <v>0.03</v>
      </c>
      <c r="K14" s="66" t="s">
        <v>83</v>
      </c>
    </row>
    <row r="15" spans="2:12" ht="15" customHeight="1" x14ac:dyDescent="0.2">
      <c r="C15" s="21" t="s">
        <v>50</v>
      </c>
      <c r="D15" s="50">
        <v>500</v>
      </c>
      <c r="E15" s="24">
        <f>775.06-0.51-14.9-0.51-0.49-10.66-0.95-10.33-0.89-10.68-8.72-0.82-0.66-8.03</f>
        <v>706.91</v>
      </c>
      <c r="F15" s="58"/>
      <c r="G15" s="25">
        <f>D15/$D$18</f>
        <v>9.6339113680154135E-3</v>
      </c>
      <c r="H15" s="26">
        <v>700</v>
      </c>
      <c r="I15" s="28"/>
      <c r="J15" s="63">
        <f>H15/H18</f>
        <v>7.9365079365079361E-3</v>
      </c>
      <c r="K15" s="66"/>
    </row>
    <row r="16" spans="2:12" ht="15" customHeight="1" x14ac:dyDescent="0.2">
      <c r="B16" s="15"/>
      <c r="C16" s="35" t="s">
        <v>67</v>
      </c>
      <c r="D16" s="53"/>
      <c r="E16" s="67"/>
      <c r="F16" s="64"/>
      <c r="G16" s="65"/>
      <c r="H16" s="48"/>
      <c r="I16" s="48"/>
      <c r="J16" s="63"/>
      <c r="K16" s="66" t="s">
        <v>81</v>
      </c>
    </row>
    <row r="17" spans="1:11" ht="15" customHeight="1" x14ac:dyDescent="0.2">
      <c r="C17" s="35" t="s">
        <v>68</v>
      </c>
      <c r="D17" s="53"/>
      <c r="E17" s="67"/>
      <c r="F17" s="64"/>
      <c r="G17" s="65"/>
      <c r="H17" s="48"/>
      <c r="I17" s="48"/>
      <c r="J17" s="63"/>
      <c r="K17" s="66" t="s">
        <v>82</v>
      </c>
    </row>
    <row r="18" spans="1:11" ht="15" customHeight="1" thickBot="1" x14ac:dyDescent="0.25">
      <c r="B18" s="105" t="s">
        <v>4</v>
      </c>
      <c r="C18" s="106"/>
      <c r="D18" s="107">
        <f>SUM(D9:D16)</f>
        <v>51900</v>
      </c>
      <c r="E18" s="107">
        <f>SUM(E9:E16)</f>
        <v>35377.760000000009</v>
      </c>
      <c r="F18" s="108">
        <f>E18/D18</f>
        <v>0.68165240847784214</v>
      </c>
      <c r="G18" s="109">
        <f>SUM(G9:G16)</f>
        <v>0.99999999999999978</v>
      </c>
      <c r="H18" s="107">
        <f>SUM(H9:H16)</f>
        <v>88200</v>
      </c>
      <c r="I18" s="107"/>
      <c r="J18" s="108">
        <f>SUM(J9:J16)</f>
        <v>0.9979365079365079</v>
      </c>
    </row>
    <row r="19" spans="1:11" ht="15" customHeight="1" thickTop="1" x14ac:dyDescent="0.2">
      <c r="B19" s="4"/>
      <c r="I19" s="15"/>
      <c r="J19" s="123"/>
    </row>
    <row r="20" spans="1:11" ht="15" customHeight="1" x14ac:dyDescent="0.2">
      <c r="B20" s="76" t="s">
        <v>5</v>
      </c>
      <c r="C20" s="62"/>
      <c r="I20" s="15"/>
      <c r="J20" s="123"/>
    </row>
    <row r="21" spans="1:11" s="4" customFormat="1" ht="15" hidden="1" customHeight="1" x14ac:dyDescent="0.2">
      <c r="A21" s="92"/>
      <c r="B21" s="92" t="s">
        <v>70</v>
      </c>
      <c r="C21" s="92"/>
      <c r="D21" s="92"/>
      <c r="E21" s="93"/>
      <c r="F21" s="93"/>
      <c r="G21" s="94"/>
      <c r="I21" s="92"/>
      <c r="J21" s="95"/>
      <c r="K21" s="59"/>
    </row>
    <row r="22" spans="1:11" ht="15" hidden="1" customHeight="1" x14ac:dyDescent="0.2">
      <c r="B22" s="33"/>
      <c r="C22" s="21" t="s">
        <v>44</v>
      </c>
      <c r="D22" s="48">
        <v>10300</v>
      </c>
      <c r="E22" s="51">
        <f>3100+147.47+40.85+717.5+63.79</f>
        <v>4069.6099999999997</v>
      </c>
      <c r="F22" s="58">
        <f>E22/D22</f>
        <v>0.39510776699029121</v>
      </c>
      <c r="G22" s="25">
        <f>D22/$D$112</f>
        <v>0.18735788994997726</v>
      </c>
      <c r="H22" s="31">
        <v>10300</v>
      </c>
      <c r="I22" s="53"/>
      <c r="J22" s="22">
        <f>H22/H112</f>
        <v>0.11678004535147392</v>
      </c>
    </row>
    <row r="23" spans="1:11" ht="15" hidden="1" customHeight="1" x14ac:dyDescent="0.2">
      <c r="B23" s="21"/>
      <c r="C23" s="21" t="s">
        <v>8</v>
      </c>
      <c r="D23" s="48">
        <v>1800</v>
      </c>
      <c r="E23" s="51">
        <v>550</v>
      </c>
      <c r="F23" s="58">
        <f>E23/D23</f>
        <v>0.30555555555555558</v>
      </c>
      <c r="G23" s="25">
        <f>D23/$D$112</f>
        <v>3.2742155525238743E-2</v>
      </c>
      <c r="H23" s="31">
        <v>1800</v>
      </c>
      <c r="I23" s="53"/>
      <c r="J23" s="22">
        <f t="shared" ref="J23:J30" si="0">H23/$H$112</f>
        <v>2.0408163265306121E-2</v>
      </c>
      <c r="K23" s="11" t="s">
        <v>85</v>
      </c>
    </row>
    <row r="24" spans="1:11" ht="15" hidden="1" customHeight="1" x14ac:dyDescent="0.2">
      <c r="B24" s="21"/>
      <c r="C24" s="21" t="s">
        <v>9</v>
      </c>
      <c r="D24" s="48">
        <v>1500</v>
      </c>
      <c r="E24" s="51">
        <v>1041.33</v>
      </c>
      <c r="F24" s="58">
        <f>E24/D24</f>
        <v>0.69421999999999995</v>
      </c>
      <c r="G24" s="25">
        <f>D24/$D$112</f>
        <v>2.7285129604365622E-2</v>
      </c>
      <c r="H24" s="31">
        <v>1500</v>
      </c>
      <c r="I24" s="53"/>
      <c r="J24" s="22">
        <f t="shared" si="0"/>
        <v>1.7006802721088437E-2</v>
      </c>
    </row>
    <row r="25" spans="1:11" ht="15" hidden="1" customHeight="1" x14ac:dyDescent="0.2">
      <c r="B25" s="21"/>
      <c r="C25" s="21" t="s">
        <v>69</v>
      </c>
      <c r="D25" s="48">
        <v>1200</v>
      </c>
      <c r="E25" s="51">
        <f>131.32+1000</f>
        <v>1131.32</v>
      </c>
      <c r="F25" s="58">
        <f>E25/D25</f>
        <v>0.94276666666666664</v>
      </c>
      <c r="G25" s="25">
        <f>D25/$D$112</f>
        <v>2.1828103683492497E-2</v>
      </c>
      <c r="H25" s="31">
        <v>1200</v>
      </c>
      <c r="I25" s="53"/>
      <c r="J25" s="22">
        <f t="shared" si="0"/>
        <v>1.3605442176870748E-2</v>
      </c>
    </row>
    <row r="26" spans="1:11" ht="15" hidden="1" customHeight="1" x14ac:dyDescent="0.2">
      <c r="B26" s="21"/>
      <c r="C26" s="35" t="s">
        <v>72</v>
      </c>
      <c r="D26" s="48"/>
      <c r="E26" s="52"/>
      <c r="F26" s="64"/>
      <c r="G26" s="65"/>
      <c r="H26" s="69">
        <v>300</v>
      </c>
      <c r="I26" s="48"/>
      <c r="J26" s="22">
        <f t="shared" si="0"/>
        <v>3.4013605442176869E-3</v>
      </c>
      <c r="K26" s="66" t="s">
        <v>161</v>
      </c>
    </row>
    <row r="27" spans="1:11" ht="15" hidden="1" customHeight="1" x14ac:dyDescent="0.2">
      <c r="B27" s="21"/>
      <c r="C27" s="21" t="s">
        <v>84</v>
      </c>
      <c r="D27" s="60">
        <v>200</v>
      </c>
      <c r="E27" s="61">
        <v>50</v>
      </c>
      <c r="F27" s="58">
        <f>E27/D27</f>
        <v>0.25</v>
      </c>
      <c r="G27" s="25">
        <f>D27/$D$112</f>
        <v>3.6380172805820826E-3</v>
      </c>
      <c r="H27" s="32">
        <v>200</v>
      </c>
      <c r="I27" s="23"/>
      <c r="J27" s="22">
        <f t="shared" si="0"/>
        <v>2.2675736961451248E-3</v>
      </c>
    </row>
    <row r="28" spans="1:11" ht="15" hidden="1" customHeight="1" x14ac:dyDescent="0.2">
      <c r="B28" s="21"/>
      <c r="C28" s="21" t="s">
        <v>13</v>
      </c>
      <c r="D28" s="124">
        <v>200</v>
      </c>
      <c r="E28" s="51">
        <v>0</v>
      </c>
      <c r="F28" s="58">
        <f>E28/D28</f>
        <v>0</v>
      </c>
      <c r="G28" s="125">
        <f>D28/$D$112</f>
        <v>3.6380172805820826E-3</v>
      </c>
      <c r="H28" s="31">
        <v>200</v>
      </c>
      <c r="I28" s="53"/>
      <c r="J28" s="22">
        <f t="shared" si="0"/>
        <v>2.2675736961451248E-3</v>
      </c>
      <c r="K28" s="11" t="s">
        <v>87</v>
      </c>
    </row>
    <row r="29" spans="1:11" ht="15" hidden="1" customHeight="1" x14ac:dyDescent="0.2">
      <c r="B29" s="21"/>
      <c r="C29" s="21" t="s">
        <v>14</v>
      </c>
      <c r="D29" s="48">
        <v>150</v>
      </c>
      <c r="E29" s="51">
        <v>62.91</v>
      </c>
      <c r="F29" s="58">
        <f>E29/D29</f>
        <v>0.4194</v>
      </c>
      <c r="G29" s="25">
        <f>D29/$D$112</f>
        <v>2.7285129604365621E-3</v>
      </c>
      <c r="H29" s="31">
        <v>150</v>
      </c>
      <c r="I29" s="53"/>
      <c r="J29" s="22">
        <f t="shared" si="0"/>
        <v>1.7006802721088435E-3</v>
      </c>
    </row>
    <row r="30" spans="1:11" ht="15" hidden="1" customHeight="1" x14ac:dyDescent="0.2">
      <c r="B30" s="21"/>
      <c r="C30" s="21" t="s">
        <v>15</v>
      </c>
      <c r="D30" s="52">
        <v>100</v>
      </c>
      <c r="E30" s="51">
        <f>81.15+5.22</f>
        <v>86.37</v>
      </c>
      <c r="F30" s="58">
        <f>E30/D30</f>
        <v>0.86370000000000002</v>
      </c>
      <c r="G30" s="25">
        <f>D30/$D$112</f>
        <v>1.8190086402910413E-3</v>
      </c>
      <c r="H30" s="31">
        <v>100</v>
      </c>
      <c r="I30" s="53"/>
      <c r="J30" s="22">
        <f t="shared" si="0"/>
        <v>1.1337868480725624E-3</v>
      </c>
    </row>
    <row r="31" spans="1:11" ht="15" customHeight="1" thickBot="1" x14ac:dyDescent="0.25">
      <c r="B31" s="21"/>
      <c r="C31" s="82" t="s">
        <v>162</v>
      </c>
      <c r="D31" s="88"/>
      <c r="E31" s="88"/>
      <c r="F31" s="83"/>
      <c r="G31" s="89"/>
      <c r="H31" s="86"/>
      <c r="I31" s="90">
        <f>SUM(H22:H30)</f>
        <v>15750</v>
      </c>
      <c r="J31" s="83">
        <f>I31/$H$112</f>
        <v>0.17857142857142858</v>
      </c>
    </row>
    <row r="32" spans="1:11" ht="15" customHeight="1" thickTop="1" x14ac:dyDescent="0.2">
      <c r="B32" s="21"/>
      <c r="C32" s="71"/>
      <c r="D32" s="52"/>
      <c r="E32" s="51"/>
      <c r="F32" s="58"/>
      <c r="G32" s="25"/>
      <c r="H32" s="77"/>
      <c r="I32" s="72"/>
      <c r="J32" s="58"/>
    </row>
    <row r="33" spans="1:11" ht="15" hidden="1" customHeight="1" x14ac:dyDescent="0.2">
      <c r="A33" s="96"/>
      <c r="B33" s="38" t="s">
        <v>71</v>
      </c>
      <c r="C33" s="96"/>
      <c r="D33" s="48"/>
      <c r="E33" s="51"/>
      <c r="F33" s="58"/>
      <c r="G33" s="25"/>
      <c r="H33" s="31"/>
      <c r="I33" s="53"/>
      <c r="J33" s="22"/>
    </row>
    <row r="34" spans="1:11" ht="15" hidden="1" customHeight="1" x14ac:dyDescent="0.2">
      <c r="B34" s="21"/>
      <c r="C34" s="21" t="s">
        <v>6</v>
      </c>
      <c r="D34" s="48">
        <v>2300</v>
      </c>
      <c r="E34" s="51">
        <f>2205.38-160-30.38+50</f>
        <v>2065</v>
      </c>
      <c r="F34" s="58">
        <f>E34/D34</f>
        <v>0.89782608695652177</v>
      </c>
      <c r="G34" s="25">
        <f>D34/$D$112</f>
        <v>4.1837198726693954E-2</v>
      </c>
      <c r="H34" s="31">
        <v>2300</v>
      </c>
      <c r="I34" s="53"/>
      <c r="J34" s="22">
        <f>H34/$H$112</f>
        <v>2.6077097505668934E-2</v>
      </c>
    </row>
    <row r="35" spans="1:11" ht="15" hidden="1" customHeight="1" x14ac:dyDescent="0.2">
      <c r="B35" s="21"/>
      <c r="C35" s="21" t="s">
        <v>7</v>
      </c>
      <c r="D35" s="48">
        <v>2300</v>
      </c>
      <c r="E35" s="51">
        <f>1396.5+540</f>
        <v>1936.5</v>
      </c>
      <c r="F35" s="58">
        <f>E35/D35</f>
        <v>0.84195652173913038</v>
      </c>
      <c r="G35" s="25">
        <f>D35/$D$112</f>
        <v>4.1837198726693954E-2</v>
      </c>
      <c r="H35" s="91">
        <v>2500</v>
      </c>
      <c r="I35" s="53"/>
      <c r="J35" s="22">
        <f>H35/$H$112</f>
        <v>2.834467120181406E-2</v>
      </c>
      <c r="K35" s="11" t="s">
        <v>88</v>
      </c>
    </row>
    <row r="36" spans="1:11" ht="15" hidden="1" customHeight="1" x14ac:dyDescent="0.2">
      <c r="B36" s="21"/>
      <c r="C36" s="21" t="s">
        <v>46</v>
      </c>
      <c r="D36" s="52">
        <v>1000</v>
      </c>
      <c r="E36" s="51">
        <f>190+659.92</f>
        <v>849.92</v>
      </c>
      <c r="F36" s="58">
        <f>E36/D36</f>
        <v>0.84992000000000001</v>
      </c>
      <c r="G36" s="25">
        <f>D36/$D$112</f>
        <v>1.8190086402910415E-2</v>
      </c>
      <c r="H36" s="53">
        <v>1000</v>
      </c>
      <c r="I36" s="53"/>
      <c r="J36" s="22">
        <f>H36/$H$112</f>
        <v>1.1337868480725623E-2</v>
      </c>
    </row>
    <row r="37" spans="1:11" ht="15" hidden="1" customHeight="1" x14ac:dyDescent="0.2">
      <c r="C37" s="21" t="s">
        <v>33</v>
      </c>
      <c r="D37" s="28">
        <v>300</v>
      </c>
      <c r="E37" s="51">
        <v>0</v>
      </c>
      <c r="F37" s="58">
        <f>E37/D37</f>
        <v>0</v>
      </c>
      <c r="G37" s="34">
        <f>D37/$D$112</f>
        <v>5.4570259208731242E-3</v>
      </c>
      <c r="H37" s="31">
        <v>300</v>
      </c>
      <c r="I37" s="53"/>
      <c r="J37" s="22">
        <f>H37/$H$112</f>
        <v>3.4013605442176869E-3</v>
      </c>
    </row>
    <row r="38" spans="1:11" ht="15" customHeight="1" thickBot="1" x14ac:dyDescent="0.25">
      <c r="C38" s="82" t="s">
        <v>163</v>
      </c>
      <c r="D38" s="97"/>
      <c r="E38" s="88"/>
      <c r="F38" s="83"/>
      <c r="G38" s="89"/>
      <c r="H38" s="87"/>
      <c r="I38" s="98">
        <f>SUM(H34:H37)</f>
        <v>6100</v>
      </c>
      <c r="J38" s="83">
        <v>0.1</v>
      </c>
    </row>
    <row r="39" spans="1:11" ht="15" customHeight="1" thickTop="1" x14ac:dyDescent="0.2">
      <c r="B39" s="21"/>
      <c r="C39" s="21"/>
      <c r="D39" s="52"/>
      <c r="E39" s="51"/>
      <c r="F39" s="58"/>
      <c r="G39" s="65"/>
      <c r="I39" s="15"/>
      <c r="J39" s="22"/>
    </row>
    <row r="40" spans="1:11" ht="15" hidden="1" customHeight="1" x14ac:dyDescent="0.2">
      <c r="A40" s="15"/>
      <c r="B40" s="38" t="s">
        <v>73</v>
      </c>
      <c r="C40" s="15"/>
      <c r="D40" s="48"/>
      <c r="E40" s="51"/>
      <c r="F40" s="58"/>
      <c r="G40" s="65"/>
      <c r="H40" s="53"/>
      <c r="I40" s="53"/>
      <c r="J40" s="22">
        <f>H40/$H$112</f>
        <v>0</v>
      </c>
    </row>
    <row r="41" spans="1:11" ht="15" hidden="1" customHeight="1" x14ac:dyDescent="0.2">
      <c r="B41" s="21"/>
      <c r="C41" s="21" t="s">
        <v>86</v>
      </c>
      <c r="D41" s="48">
        <v>4500</v>
      </c>
      <c r="E41" s="51">
        <v>2127.85</v>
      </c>
      <c r="F41" s="58">
        <f>E41/D41</f>
        <v>0.47285555555555553</v>
      </c>
      <c r="G41" s="25">
        <f>D41/$D$112</f>
        <v>8.1855388813096869E-2</v>
      </c>
      <c r="H41" s="31">
        <v>4500</v>
      </c>
      <c r="I41" s="53"/>
      <c r="J41" s="22">
        <f>H41/$H$112</f>
        <v>5.1020408163265307E-2</v>
      </c>
    </row>
    <row r="42" spans="1:11" ht="15" hidden="1" customHeight="1" x14ac:dyDescent="0.2">
      <c r="C42" t="s">
        <v>102</v>
      </c>
      <c r="H42" s="37">
        <v>2500</v>
      </c>
      <c r="I42" s="15"/>
      <c r="J42" s="22">
        <f>H42/$H$112</f>
        <v>2.834467120181406E-2</v>
      </c>
      <c r="K42" s="11" t="s">
        <v>164</v>
      </c>
    </row>
    <row r="43" spans="1:11" ht="15" customHeight="1" thickBot="1" x14ac:dyDescent="0.25">
      <c r="C43" s="87" t="s">
        <v>165</v>
      </c>
      <c r="D43" s="87"/>
      <c r="E43" s="99"/>
      <c r="F43" s="99"/>
      <c r="G43" s="100"/>
      <c r="H43" s="87"/>
      <c r="I43" s="101">
        <f>SUM(H41:H42)</f>
        <v>7000</v>
      </c>
      <c r="J43" s="83">
        <v>0.09</v>
      </c>
    </row>
    <row r="44" spans="1:11" ht="15" customHeight="1" thickTop="1" x14ac:dyDescent="0.2">
      <c r="I44" s="15"/>
      <c r="J44" s="22"/>
    </row>
    <row r="45" spans="1:11" ht="15" hidden="1" customHeight="1" x14ac:dyDescent="0.2">
      <c r="A45" s="15"/>
      <c r="B45" s="96" t="s">
        <v>74</v>
      </c>
      <c r="C45" s="96"/>
      <c r="I45" s="15"/>
      <c r="J45" s="22"/>
    </row>
    <row r="46" spans="1:11" ht="15" hidden="1" customHeight="1" x14ac:dyDescent="0.2">
      <c r="B46" s="21"/>
      <c r="C46" s="21" t="s">
        <v>101</v>
      </c>
      <c r="D46" s="48">
        <v>100</v>
      </c>
      <c r="E46" s="51"/>
      <c r="F46" s="58">
        <f>E46/D46</f>
        <v>0</v>
      </c>
      <c r="G46" s="25">
        <f>D46/$D$112</f>
        <v>1.8190086402910413E-3</v>
      </c>
      <c r="H46" s="31">
        <v>7000</v>
      </c>
      <c r="I46" s="53"/>
      <c r="J46" s="22">
        <f>H46/$H$112</f>
        <v>7.9365079365079361E-2</v>
      </c>
      <c r="K46" s="11" t="s">
        <v>89</v>
      </c>
    </row>
    <row r="47" spans="1:11" ht="15" hidden="1" customHeight="1" x14ac:dyDescent="0.2">
      <c r="B47" s="21"/>
      <c r="C47" s="21" t="s">
        <v>12</v>
      </c>
      <c r="D47" s="48">
        <v>500</v>
      </c>
      <c r="E47" s="51">
        <v>583.29</v>
      </c>
      <c r="F47" s="58">
        <f>E47/D47</f>
        <v>1.16658</v>
      </c>
      <c r="G47" s="25">
        <f>D47/$D$112</f>
        <v>9.0950432014552073E-3</v>
      </c>
      <c r="H47" s="31">
        <v>500</v>
      </c>
      <c r="I47" s="53"/>
      <c r="J47" s="22">
        <f>H47/$H$112</f>
        <v>5.6689342403628117E-3</v>
      </c>
    </row>
    <row r="48" spans="1:11" ht="15" customHeight="1" thickBot="1" x14ac:dyDescent="0.25">
      <c r="B48" s="21"/>
      <c r="C48" s="82" t="s">
        <v>166</v>
      </c>
      <c r="D48" s="88"/>
      <c r="E48" s="88"/>
      <c r="F48" s="83"/>
      <c r="G48" s="89"/>
      <c r="H48" s="87"/>
      <c r="I48" s="98">
        <f>SUM(H46:H47)</f>
        <v>7500</v>
      </c>
      <c r="J48" s="83">
        <v>0.1</v>
      </c>
    </row>
    <row r="49" spans="1:11" ht="15" customHeight="1" thickTop="1" x14ac:dyDescent="0.2">
      <c r="B49" s="21"/>
      <c r="C49" s="21"/>
      <c r="D49" s="48"/>
      <c r="E49" s="51"/>
      <c r="F49" s="58"/>
      <c r="G49" s="25"/>
      <c r="I49" s="15"/>
      <c r="J49" s="22"/>
    </row>
    <row r="50" spans="1:11" ht="15" hidden="1" customHeight="1" x14ac:dyDescent="0.2">
      <c r="A50" s="96"/>
      <c r="B50" s="38" t="s">
        <v>45</v>
      </c>
      <c r="C50" s="96"/>
      <c r="D50" s="48"/>
      <c r="E50" s="51"/>
      <c r="F50" s="58"/>
      <c r="G50" s="25"/>
      <c r="H50" s="31"/>
      <c r="I50" s="53"/>
      <c r="J50" s="22"/>
    </row>
    <row r="51" spans="1:11" ht="15" hidden="1" customHeight="1" x14ac:dyDescent="0.2">
      <c r="B51" s="21"/>
      <c r="C51" s="21" t="s">
        <v>80</v>
      </c>
      <c r="D51" s="48">
        <v>4000</v>
      </c>
      <c r="E51" s="51">
        <f>1586.79+1022.01</f>
        <v>2608.8000000000002</v>
      </c>
      <c r="F51" s="58">
        <f>E51/D51</f>
        <v>0.6522</v>
      </c>
      <c r="G51" s="25">
        <f>D51/$D$112</f>
        <v>7.2760345611641658E-2</v>
      </c>
      <c r="H51" s="31">
        <v>3800</v>
      </c>
      <c r="I51" s="53"/>
      <c r="J51" s="22">
        <f>H51/$H$112</f>
        <v>4.3083900226757371E-2</v>
      </c>
    </row>
    <row r="52" spans="1:11" ht="15" customHeight="1" thickBot="1" x14ac:dyDescent="0.25">
      <c r="B52" s="21"/>
      <c r="C52" s="82" t="s">
        <v>167</v>
      </c>
      <c r="D52" s="88"/>
      <c r="E52" s="88"/>
      <c r="F52" s="83"/>
      <c r="G52" s="89"/>
      <c r="H52" s="87"/>
      <c r="I52" s="98">
        <f>SUM(H51)</f>
        <v>3800</v>
      </c>
      <c r="J52" s="83">
        <v>0.06</v>
      </c>
    </row>
    <row r="53" spans="1:11" ht="15" customHeight="1" thickTop="1" x14ac:dyDescent="0.2">
      <c r="B53" s="21"/>
      <c r="C53" s="21"/>
      <c r="D53" s="48"/>
      <c r="E53" s="51"/>
      <c r="F53" s="58"/>
      <c r="G53" s="25"/>
      <c r="I53" s="15"/>
      <c r="J53" s="22"/>
    </row>
    <row r="54" spans="1:11" ht="15" hidden="1" customHeight="1" x14ac:dyDescent="0.2">
      <c r="A54" s="96"/>
      <c r="B54" s="38" t="s">
        <v>75</v>
      </c>
      <c r="C54" s="38"/>
      <c r="D54" s="48"/>
      <c r="E54" s="51"/>
      <c r="F54" s="58"/>
      <c r="G54" s="25"/>
      <c r="H54" s="31"/>
      <c r="I54" s="53"/>
      <c r="J54" s="22"/>
    </row>
    <row r="55" spans="1:11" ht="15" hidden="1" customHeight="1" x14ac:dyDescent="0.2">
      <c r="B55" s="21"/>
      <c r="C55" s="21" t="s">
        <v>91</v>
      </c>
      <c r="D55" s="53">
        <v>7400</v>
      </c>
      <c r="E55" s="31">
        <f>2797.5+91.07+2033.07</f>
        <v>4921.6400000000003</v>
      </c>
      <c r="F55" s="58">
        <f>E55/D55</f>
        <v>0.66508648648648649</v>
      </c>
      <c r="G55" s="25">
        <f>D55/$D$112</f>
        <v>0.13460663938153705</v>
      </c>
      <c r="H55" s="53">
        <v>7875</v>
      </c>
      <c r="I55" s="53"/>
      <c r="J55" s="22">
        <f>H55/$H$112</f>
        <v>8.9285714285714288E-2</v>
      </c>
    </row>
    <row r="56" spans="1:11" ht="15" hidden="1" customHeight="1" x14ac:dyDescent="0.2">
      <c r="B56" s="21"/>
      <c r="C56" s="21" t="s">
        <v>92</v>
      </c>
      <c r="D56" s="53">
        <v>4200</v>
      </c>
      <c r="E56" s="31"/>
      <c r="F56" s="58"/>
      <c r="G56" s="25"/>
      <c r="H56" s="53">
        <v>4200</v>
      </c>
      <c r="I56" s="53"/>
      <c r="J56" s="22">
        <f>H56/$H$112</f>
        <v>4.7619047619047616E-2</v>
      </c>
    </row>
    <row r="57" spans="1:11" ht="15" hidden="1" customHeight="1" x14ac:dyDescent="0.2">
      <c r="B57" s="21"/>
      <c r="C57" s="21" t="s">
        <v>11</v>
      </c>
      <c r="D57" s="48">
        <v>575</v>
      </c>
      <c r="E57" s="51">
        <v>350</v>
      </c>
      <c r="F57" s="58">
        <f>E57/D57</f>
        <v>0.60869565217391308</v>
      </c>
      <c r="G57" s="25">
        <f>D57/$D$112</f>
        <v>1.0459299681673489E-2</v>
      </c>
      <c r="H57" s="31">
        <v>590</v>
      </c>
      <c r="I57" s="53"/>
      <c r="J57" s="22">
        <f>H57/$H$112</f>
        <v>6.6893424036281179E-3</v>
      </c>
    </row>
    <row r="58" spans="1:11" ht="15" hidden="1" customHeight="1" x14ac:dyDescent="0.2">
      <c r="B58" s="21"/>
      <c r="C58" s="21" t="s">
        <v>118</v>
      </c>
      <c r="D58" s="48"/>
      <c r="E58" s="51"/>
      <c r="F58" s="58"/>
      <c r="G58" s="25"/>
      <c r="H58" s="91">
        <v>2300</v>
      </c>
      <c r="I58" s="53"/>
      <c r="J58" s="22">
        <f>H58/$H$112</f>
        <v>2.6077097505668934E-2</v>
      </c>
      <c r="K58" s="11" t="s">
        <v>119</v>
      </c>
    </row>
    <row r="59" spans="1:11" ht="15" customHeight="1" thickBot="1" x14ac:dyDescent="0.25">
      <c r="B59" s="21"/>
      <c r="C59" s="82" t="s">
        <v>168</v>
      </c>
      <c r="D59" s="88"/>
      <c r="E59" s="88"/>
      <c r="F59" s="83"/>
      <c r="G59" s="89"/>
      <c r="H59" s="87"/>
      <c r="I59" s="98">
        <f>SUM(H55:H58)</f>
        <v>14965</v>
      </c>
      <c r="J59" s="83">
        <v>0.19</v>
      </c>
    </row>
    <row r="60" spans="1:11" ht="15" customHeight="1" thickTop="1" x14ac:dyDescent="0.2">
      <c r="B60" s="21"/>
      <c r="C60" s="21"/>
      <c r="D60" s="48"/>
      <c r="E60" s="51"/>
      <c r="F60" s="58"/>
      <c r="G60" s="25"/>
      <c r="I60" s="15"/>
      <c r="J60" s="22"/>
    </row>
    <row r="61" spans="1:11" ht="15" hidden="1" customHeight="1" x14ac:dyDescent="0.2">
      <c r="A61" s="96"/>
      <c r="B61" s="96" t="s">
        <v>98</v>
      </c>
      <c r="C61" s="96"/>
      <c r="I61" s="15"/>
      <c r="J61" s="22"/>
    </row>
    <row r="62" spans="1:11" ht="15" hidden="1" customHeight="1" x14ac:dyDescent="0.2">
      <c r="B62" s="21"/>
      <c r="C62" s="21" t="s">
        <v>76</v>
      </c>
      <c r="D62" s="48">
        <v>2000</v>
      </c>
      <c r="E62" s="51">
        <v>664</v>
      </c>
      <c r="F62" s="58">
        <f>E62/D62</f>
        <v>0.33200000000000002</v>
      </c>
      <c r="G62" s="25">
        <f>D62/$D$112</f>
        <v>3.6380172805820829E-2</v>
      </c>
      <c r="H62" s="69">
        <v>4000</v>
      </c>
      <c r="I62" s="48"/>
      <c r="J62" s="22">
        <f>H62/$H$112</f>
        <v>4.5351473922902494E-2</v>
      </c>
      <c r="K62" s="11" t="s">
        <v>169</v>
      </c>
    </row>
    <row r="63" spans="1:11" ht="15" hidden="1" customHeight="1" x14ac:dyDescent="0.2">
      <c r="C63" t="s">
        <v>77</v>
      </c>
      <c r="H63" s="37">
        <v>1000</v>
      </c>
      <c r="I63" s="15"/>
      <c r="J63" s="22">
        <f>H63/$H$112</f>
        <v>1.1337868480725623E-2</v>
      </c>
    </row>
    <row r="64" spans="1:11" ht="15" hidden="1" customHeight="1" x14ac:dyDescent="0.2">
      <c r="C64" t="s">
        <v>78</v>
      </c>
      <c r="I64" s="15"/>
      <c r="J64" s="22">
        <f>H64/$H$112</f>
        <v>0</v>
      </c>
      <c r="K64" s="11" t="s">
        <v>99</v>
      </c>
    </row>
    <row r="65" spans="1:11" ht="15" hidden="1" customHeight="1" x14ac:dyDescent="0.2">
      <c r="C65" t="s">
        <v>59</v>
      </c>
      <c r="H65" s="37">
        <v>600</v>
      </c>
      <c r="I65" s="15"/>
      <c r="J65" s="22">
        <f>H65/$H$112</f>
        <v>6.8027210884353739E-3</v>
      </c>
    </row>
    <row r="66" spans="1:11" ht="15" hidden="1" customHeight="1" x14ac:dyDescent="0.2">
      <c r="C66" s="21" t="s">
        <v>60</v>
      </c>
      <c r="D66" s="28">
        <v>500</v>
      </c>
      <c r="E66" s="51">
        <v>0</v>
      </c>
      <c r="F66" s="58">
        <f>E66/D66</f>
        <v>0</v>
      </c>
      <c r="G66" s="34">
        <f>D66/$D$112</f>
        <v>9.0950432014552073E-3</v>
      </c>
      <c r="H66" s="31">
        <v>500</v>
      </c>
      <c r="I66" s="53"/>
      <c r="J66" s="22">
        <f>H66/$H$112</f>
        <v>5.6689342403628117E-3</v>
      </c>
    </row>
    <row r="67" spans="1:11" ht="15" customHeight="1" thickBot="1" x14ac:dyDescent="0.25">
      <c r="C67" s="82" t="s">
        <v>203</v>
      </c>
      <c r="D67" s="97"/>
      <c r="E67" s="88"/>
      <c r="F67" s="83"/>
      <c r="G67" s="89"/>
      <c r="H67" s="87"/>
      <c r="I67" s="98">
        <f>SUM(H62:H66)</f>
        <v>6100</v>
      </c>
      <c r="J67" s="83">
        <v>0.1</v>
      </c>
    </row>
    <row r="68" spans="1:11" ht="15" customHeight="1" thickTop="1" x14ac:dyDescent="0.2">
      <c r="C68" s="35"/>
      <c r="D68" s="28"/>
      <c r="E68" s="51"/>
      <c r="F68" s="58"/>
      <c r="G68" s="25"/>
      <c r="I68" s="15"/>
      <c r="J68" s="22"/>
    </row>
    <row r="69" spans="1:11" ht="15" hidden="1" customHeight="1" x14ac:dyDescent="0.2">
      <c r="A69" s="96"/>
      <c r="B69" s="96" t="s">
        <v>110</v>
      </c>
      <c r="C69" s="96"/>
      <c r="I69" s="15"/>
      <c r="J69" s="22"/>
    </row>
    <row r="70" spans="1:11" ht="15" hidden="1" customHeight="1" x14ac:dyDescent="0.2">
      <c r="B70" s="15"/>
      <c r="C70" s="15" t="s">
        <v>93</v>
      </c>
      <c r="H70" s="37">
        <v>3000</v>
      </c>
      <c r="I70" s="15"/>
      <c r="J70" s="22">
        <f t="shared" ref="J70:J75" si="1">H70/$H$112</f>
        <v>3.4013605442176874E-2</v>
      </c>
      <c r="K70" s="11" t="s">
        <v>170</v>
      </c>
    </row>
    <row r="71" spans="1:11" ht="15" hidden="1" customHeight="1" x14ac:dyDescent="0.2">
      <c r="C71" s="21" t="s">
        <v>10</v>
      </c>
      <c r="D71" s="48">
        <v>600</v>
      </c>
      <c r="E71" s="51">
        <v>0</v>
      </c>
      <c r="F71" s="58">
        <f>E71/D71</f>
        <v>0</v>
      </c>
      <c r="G71" s="25">
        <f>D71/$D$112</f>
        <v>1.0914051841746248E-2</v>
      </c>
      <c r="H71" s="31">
        <v>600</v>
      </c>
      <c r="I71" s="53"/>
      <c r="J71" s="22">
        <f t="shared" si="1"/>
        <v>6.8027210884353739E-3</v>
      </c>
    </row>
    <row r="72" spans="1:11" ht="15" hidden="1" customHeight="1" x14ac:dyDescent="0.2">
      <c r="C72" s="21" t="s">
        <v>28</v>
      </c>
      <c r="D72" s="28">
        <v>500</v>
      </c>
      <c r="E72" s="51">
        <v>0</v>
      </c>
      <c r="F72" s="58">
        <f>E72/D72</f>
        <v>0</v>
      </c>
      <c r="G72" s="34">
        <f>D72/$D$112</f>
        <v>9.0950432014552073E-3</v>
      </c>
      <c r="H72" s="31">
        <v>500</v>
      </c>
      <c r="I72" s="53"/>
      <c r="J72" s="22">
        <f t="shared" si="1"/>
        <v>5.6689342403628117E-3</v>
      </c>
    </row>
    <row r="73" spans="1:11" ht="15" hidden="1" customHeight="1" x14ac:dyDescent="0.2">
      <c r="B73" s="4"/>
      <c r="C73" s="21" t="s">
        <v>31</v>
      </c>
      <c r="D73" s="28">
        <v>300</v>
      </c>
      <c r="E73" s="51">
        <f>153.3+163.56</f>
        <v>316.86</v>
      </c>
      <c r="F73" s="58">
        <f>E73/D73</f>
        <v>1.0562</v>
      </c>
      <c r="G73" s="34">
        <f>D73/$D$112</f>
        <v>5.4570259208731242E-3</v>
      </c>
      <c r="H73" s="31">
        <v>300</v>
      </c>
      <c r="I73" s="53"/>
      <c r="J73" s="22">
        <f t="shared" si="1"/>
        <v>3.4013605442176869E-3</v>
      </c>
    </row>
    <row r="74" spans="1:11" ht="15" hidden="1" customHeight="1" x14ac:dyDescent="0.2">
      <c r="C74" s="36" t="s">
        <v>32</v>
      </c>
      <c r="D74" s="28">
        <v>300</v>
      </c>
      <c r="E74" s="51">
        <v>0</v>
      </c>
      <c r="F74" s="58">
        <f>E74/D74</f>
        <v>0</v>
      </c>
      <c r="G74" s="34">
        <f>D74/$D$112</f>
        <v>5.4570259208731242E-3</v>
      </c>
      <c r="H74" s="31">
        <v>300</v>
      </c>
      <c r="I74" s="53"/>
      <c r="J74" s="22">
        <f t="shared" si="1"/>
        <v>3.4013605442176869E-3</v>
      </c>
    </row>
    <row r="75" spans="1:11" ht="15" hidden="1" customHeight="1" x14ac:dyDescent="0.2">
      <c r="C75" s="21" t="s">
        <v>37</v>
      </c>
      <c r="D75" s="28">
        <v>100</v>
      </c>
      <c r="E75" s="51">
        <v>0</v>
      </c>
      <c r="F75" s="58">
        <f>E75/D75</f>
        <v>0</v>
      </c>
      <c r="G75" s="34">
        <f>D75/$D$112</f>
        <v>1.8190086402910413E-3</v>
      </c>
      <c r="H75" s="31">
        <v>100</v>
      </c>
      <c r="I75" s="53"/>
      <c r="J75" s="22">
        <f t="shared" si="1"/>
        <v>1.1337868480725624E-3</v>
      </c>
    </row>
    <row r="76" spans="1:11" ht="15" customHeight="1" thickBot="1" x14ac:dyDescent="0.25">
      <c r="C76" s="82" t="s">
        <v>171</v>
      </c>
      <c r="D76" s="97"/>
      <c r="E76" s="88"/>
      <c r="F76" s="83"/>
      <c r="G76" s="89"/>
      <c r="H76" s="87"/>
      <c r="I76" s="98">
        <f>SUM(H70:H75)</f>
        <v>4800</v>
      </c>
      <c r="J76" s="83">
        <f>I76/$H$112</f>
        <v>5.4421768707482991E-2</v>
      </c>
    </row>
    <row r="77" spans="1:11" ht="15" customHeight="1" thickTop="1" x14ac:dyDescent="0.2">
      <c r="C77" s="21"/>
      <c r="D77" s="28"/>
      <c r="E77" s="51"/>
      <c r="F77" s="58"/>
      <c r="G77" s="34"/>
      <c r="I77" s="15"/>
      <c r="J77" s="22"/>
    </row>
    <row r="78" spans="1:11" s="15" customFormat="1" ht="15" hidden="1" customHeight="1" x14ac:dyDescent="0.2">
      <c r="A78" s="96"/>
      <c r="B78" s="96" t="s">
        <v>94</v>
      </c>
      <c r="C78" s="96"/>
      <c r="D78" s="28"/>
      <c r="E78" s="52"/>
      <c r="F78" s="64"/>
      <c r="G78" s="70"/>
      <c r="H78" s="53"/>
      <c r="I78" s="53"/>
      <c r="J78" s="63"/>
      <c r="K78" s="66"/>
    </row>
    <row r="79" spans="1:11" ht="15" hidden="1" customHeight="1" x14ac:dyDescent="0.2">
      <c r="C79" s="35" t="s">
        <v>26</v>
      </c>
      <c r="D79" s="23">
        <v>1500</v>
      </c>
      <c r="E79" s="54">
        <f>9+39+140+78+200+9.5+170.8+40+144.43+418.25</f>
        <v>1248.98</v>
      </c>
      <c r="F79" s="58">
        <f>E79/D79</f>
        <v>0.83265333333333336</v>
      </c>
      <c r="G79" s="34">
        <f>D79/$D$112</f>
        <v>2.7285129604365622E-2</v>
      </c>
      <c r="H79" s="91">
        <v>3000</v>
      </c>
      <c r="I79" s="53"/>
      <c r="J79" s="22">
        <f>H79/$H$112</f>
        <v>3.4013605442176874E-2</v>
      </c>
    </row>
    <row r="80" spans="1:11" ht="15" hidden="1" customHeight="1" x14ac:dyDescent="0.2">
      <c r="C80" s="21" t="s">
        <v>18</v>
      </c>
      <c r="D80" s="28">
        <v>400</v>
      </c>
      <c r="E80" s="49">
        <f>242.5+22.5</f>
        <v>265</v>
      </c>
      <c r="F80" s="58">
        <f>E80/D80</f>
        <v>0.66249999999999998</v>
      </c>
      <c r="G80" s="34">
        <f>D80/$D$112</f>
        <v>7.2760345611641653E-3</v>
      </c>
      <c r="H80" s="91">
        <v>800</v>
      </c>
      <c r="I80" s="53"/>
      <c r="J80" s="22">
        <f>H80/$H$112</f>
        <v>9.0702947845804991E-3</v>
      </c>
    </row>
    <row r="81" spans="1:10" ht="15" hidden="1" customHeight="1" x14ac:dyDescent="0.2">
      <c r="C81" s="21" t="s">
        <v>21</v>
      </c>
      <c r="D81" s="28">
        <v>400</v>
      </c>
      <c r="E81" s="51">
        <v>0</v>
      </c>
      <c r="F81" s="58">
        <f>E81/D81</f>
        <v>0</v>
      </c>
      <c r="G81" s="34">
        <f>D81/$D$112</f>
        <v>7.2760345611641653E-3</v>
      </c>
      <c r="H81" s="31">
        <v>400</v>
      </c>
      <c r="I81" s="53"/>
      <c r="J81" s="22">
        <f>H81/$H$112</f>
        <v>4.5351473922902496E-3</v>
      </c>
    </row>
    <row r="82" spans="1:10" ht="15" customHeight="1" thickBot="1" x14ac:dyDescent="0.25">
      <c r="C82" s="82" t="s">
        <v>172</v>
      </c>
      <c r="D82" s="102"/>
      <c r="E82" s="102"/>
      <c r="F82" s="83"/>
      <c r="G82" s="89"/>
      <c r="H82" s="87"/>
      <c r="I82" s="98">
        <f>SUM(H79:H81)</f>
        <v>4200</v>
      </c>
      <c r="J82" s="83">
        <v>0.04</v>
      </c>
    </row>
    <row r="83" spans="1:10" ht="15" customHeight="1" thickTop="1" x14ac:dyDescent="0.2">
      <c r="C83" s="35"/>
      <c r="D83" s="23"/>
      <c r="E83" s="54"/>
      <c r="F83" s="58"/>
      <c r="G83" s="34"/>
      <c r="I83" s="15"/>
      <c r="J83" s="22"/>
    </row>
    <row r="84" spans="1:10" ht="15" hidden="1" customHeight="1" x14ac:dyDescent="0.2">
      <c r="A84" s="96"/>
      <c r="B84" s="96" t="s">
        <v>95</v>
      </c>
      <c r="C84" s="38"/>
      <c r="D84" s="28"/>
      <c r="E84" s="51"/>
      <c r="F84" s="58"/>
      <c r="G84" s="34"/>
      <c r="H84" s="31"/>
      <c r="I84" s="53"/>
      <c r="J84" s="22"/>
    </row>
    <row r="85" spans="1:10" ht="15" hidden="1" customHeight="1" x14ac:dyDescent="0.2">
      <c r="C85" s="21" t="s">
        <v>20</v>
      </c>
      <c r="D85" s="28">
        <v>300</v>
      </c>
      <c r="E85" s="49">
        <v>19.989999999999998</v>
      </c>
      <c r="F85" s="58">
        <f>E85/D85</f>
        <v>6.6633333333333322E-2</v>
      </c>
      <c r="G85" s="34">
        <f>D85/$D$112</f>
        <v>5.4570259208731242E-3</v>
      </c>
      <c r="H85" s="31">
        <v>300</v>
      </c>
      <c r="I85" s="53"/>
      <c r="J85" s="22">
        <f>H85/$H$112</f>
        <v>3.4013605442176869E-3</v>
      </c>
    </row>
    <row r="86" spans="1:10" ht="15" hidden="1" customHeight="1" x14ac:dyDescent="0.2">
      <c r="A86" s="15"/>
      <c r="B86" s="35"/>
      <c r="C86" s="35" t="s">
        <v>65</v>
      </c>
      <c r="D86" s="48"/>
      <c r="E86" s="52"/>
      <c r="F86" s="64"/>
      <c r="G86" s="65"/>
      <c r="H86" s="48">
        <v>300</v>
      </c>
      <c r="I86" s="48"/>
      <c r="J86" s="22">
        <f>H86/$H$112</f>
        <v>3.4013605442176869E-3</v>
      </c>
    </row>
    <row r="87" spans="1:10" ht="15" customHeight="1" thickBot="1" x14ac:dyDescent="0.25">
      <c r="A87" s="15"/>
      <c r="B87" s="35"/>
      <c r="C87" s="82" t="s">
        <v>173</v>
      </c>
      <c r="D87" s="88"/>
      <c r="E87" s="88"/>
      <c r="F87" s="83"/>
      <c r="G87" s="89"/>
      <c r="H87" s="87"/>
      <c r="I87" s="88">
        <f>SUM(H85:H86)</f>
        <v>600</v>
      </c>
      <c r="J87" s="83">
        <f>I87/$H$112</f>
        <v>6.8027210884353739E-3</v>
      </c>
    </row>
    <row r="88" spans="1:10" ht="15" customHeight="1" thickTop="1" x14ac:dyDescent="0.2">
      <c r="A88" s="15"/>
      <c r="B88" s="35"/>
      <c r="C88" s="35"/>
      <c r="D88" s="48"/>
      <c r="E88" s="52"/>
      <c r="F88" s="64"/>
      <c r="G88" s="65"/>
      <c r="I88" s="15"/>
      <c r="J88" s="22"/>
    </row>
    <row r="89" spans="1:10" ht="15" hidden="1" customHeight="1" x14ac:dyDescent="0.2">
      <c r="A89" s="96"/>
      <c r="B89" s="38" t="s">
        <v>96</v>
      </c>
      <c r="C89" s="38"/>
      <c r="D89" s="48"/>
      <c r="E89" s="52"/>
      <c r="F89" s="64"/>
      <c r="G89" s="65"/>
      <c r="H89" s="48"/>
      <c r="I89" s="48"/>
      <c r="J89" s="22"/>
    </row>
    <row r="90" spans="1:10" ht="15" hidden="1" customHeight="1" x14ac:dyDescent="0.2">
      <c r="C90" s="21" t="s">
        <v>17</v>
      </c>
      <c r="D90" s="23">
        <v>2000</v>
      </c>
      <c r="E90" s="23">
        <v>13.64</v>
      </c>
      <c r="F90" s="58">
        <f t="shared" ref="F90:F95" si="2">E90/D90</f>
        <v>6.8200000000000005E-3</v>
      </c>
      <c r="G90" s="34">
        <f t="shared" ref="G90:G95" si="3">D90/$D$112</f>
        <v>3.6380172805820829E-2</v>
      </c>
      <c r="H90" s="31">
        <v>2000</v>
      </c>
      <c r="I90" s="53"/>
      <c r="J90" s="22">
        <f t="shared" ref="J90:J95" si="4">H90/$H$112</f>
        <v>2.2675736961451247E-2</v>
      </c>
    </row>
    <row r="91" spans="1:10" ht="15" hidden="1" customHeight="1" x14ac:dyDescent="0.2">
      <c r="C91" s="35" t="s">
        <v>27</v>
      </c>
      <c r="D91" s="28">
        <v>1000</v>
      </c>
      <c r="E91" s="51">
        <v>415.18</v>
      </c>
      <c r="F91" s="58">
        <f t="shared" si="2"/>
        <v>0.41517999999999999</v>
      </c>
      <c r="G91" s="34">
        <f t="shared" si="3"/>
        <v>1.8190086402910415E-2</v>
      </c>
      <c r="H91" s="91">
        <v>420</v>
      </c>
      <c r="I91" s="53"/>
      <c r="J91" s="22">
        <f t="shared" si="4"/>
        <v>4.7619047619047623E-3</v>
      </c>
    </row>
    <row r="92" spans="1:10" ht="15" hidden="1" customHeight="1" x14ac:dyDescent="0.2">
      <c r="C92" s="21" t="s">
        <v>29</v>
      </c>
      <c r="D92" s="28">
        <v>400</v>
      </c>
      <c r="E92" s="51">
        <v>258.51</v>
      </c>
      <c r="F92" s="58">
        <f t="shared" si="2"/>
        <v>0.64627499999999993</v>
      </c>
      <c r="G92" s="34">
        <f t="shared" si="3"/>
        <v>7.2760345611641653E-3</v>
      </c>
      <c r="H92" s="31">
        <v>400</v>
      </c>
      <c r="I92" s="53"/>
      <c r="J92" s="22">
        <f t="shared" si="4"/>
        <v>4.5351473922902496E-3</v>
      </c>
    </row>
    <row r="93" spans="1:10" ht="15" hidden="1" customHeight="1" x14ac:dyDescent="0.2">
      <c r="C93" s="21" t="s">
        <v>34</v>
      </c>
      <c r="D93" s="28">
        <v>200</v>
      </c>
      <c r="E93" s="24"/>
      <c r="F93" s="58">
        <f t="shared" si="2"/>
        <v>0</v>
      </c>
      <c r="G93" s="34">
        <f t="shared" si="3"/>
        <v>3.6380172805820826E-3</v>
      </c>
      <c r="H93" s="31">
        <v>250</v>
      </c>
      <c r="I93" s="53"/>
      <c r="J93" s="22">
        <f t="shared" si="4"/>
        <v>2.8344671201814059E-3</v>
      </c>
    </row>
    <row r="94" spans="1:10" ht="15" hidden="1" customHeight="1" x14ac:dyDescent="0.2">
      <c r="C94" s="21" t="s">
        <v>35</v>
      </c>
      <c r="D94" s="28">
        <v>100</v>
      </c>
      <c r="E94" s="51">
        <f>9.79</f>
        <v>9.7899999999999991</v>
      </c>
      <c r="F94" s="58">
        <f t="shared" si="2"/>
        <v>9.7899999999999987E-2</v>
      </c>
      <c r="G94" s="34">
        <f t="shared" si="3"/>
        <v>1.8190086402910413E-3</v>
      </c>
      <c r="H94" s="31">
        <v>100</v>
      </c>
      <c r="I94" s="53"/>
      <c r="J94" s="22">
        <f t="shared" si="4"/>
        <v>1.1337868480725624E-3</v>
      </c>
    </row>
    <row r="95" spans="1:10" ht="15" hidden="1" customHeight="1" x14ac:dyDescent="0.2">
      <c r="C95" s="21" t="s">
        <v>36</v>
      </c>
      <c r="D95" s="28">
        <v>50</v>
      </c>
      <c r="E95" s="24"/>
      <c r="F95" s="58">
        <f t="shared" si="2"/>
        <v>0</v>
      </c>
      <c r="G95" s="34">
        <f t="shared" si="3"/>
        <v>9.0950432014552066E-4</v>
      </c>
      <c r="H95" s="31">
        <v>50</v>
      </c>
      <c r="I95" s="53"/>
      <c r="J95" s="22">
        <f t="shared" si="4"/>
        <v>5.6689342403628119E-4</v>
      </c>
    </row>
    <row r="96" spans="1:10" ht="15" customHeight="1" thickBot="1" x14ac:dyDescent="0.25">
      <c r="C96" s="82" t="s">
        <v>174</v>
      </c>
      <c r="D96" s="97"/>
      <c r="E96" s="85"/>
      <c r="F96" s="83"/>
      <c r="G96" s="89"/>
      <c r="H96" s="87"/>
      <c r="I96" s="101">
        <f>SUM(H90:H95)</f>
        <v>3220</v>
      </c>
      <c r="J96" s="83">
        <v>0.05</v>
      </c>
    </row>
    <row r="97" spans="1:11" ht="15" customHeight="1" thickTop="1" x14ac:dyDescent="0.2">
      <c r="I97" s="15"/>
      <c r="J97" s="22"/>
    </row>
    <row r="98" spans="1:11" ht="15" hidden="1" customHeight="1" x14ac:dyDescent="0.2">
      <c r="A98" s="96"/>
      <c r="B98" s="38" t="s">
        <v>100</v>
      </c>
      <c r="C98" s="38"/>
      <c r="D98" s="48"/>
      <c r="E98" s="52"/>
      <c r="F98" s="64"/>
      <c r="G98" s="65"/>
      <c r="H98" s="48"/>
      <c r="I98" s="48"/>
      <c r="J98" s="22"/>
    </row>
    <row r="99" spans="1:11" ht="15" hidden="1" customHeight="1" x14ac:dyDescent="0.2">
      <c r="C99" s="21" t="s">
        <v>19</v>
      </c>
      <c r="D99" s="28">
        <v>350</v>
      </c>
      <c r="E99" s="49">
        <v>331.79</v>
      </c>
      <c r="F99" s="58">
        <f t="shared" ref="F99:F104" si="5">E99/D99</f>
        <v>0.94797142857142858</v>
      </c>
      <c r="G99" s="34">
        <f t="shared" ref="G99:G104" si="6">D99/$D$112</f>
        <v>6.3665302410186447E-3</v>
      </c>
      <c r="H99" s="91">
        <v>400</v>
      </c>
      <c r="I99" s="53"/>
      <c r="J99" s="22">
        <f t="shared" ref="J99:J104" si="7">H99/$H$112</f>
        <v>4.5351473922902496E-3</v>
      </c>
    </row>
    <row r="100" spans="1:11" ht="15" hidden="1" customHeight="1" x14ac:dyDescent="0.2">
      <c r="C100" s="21" t="s">
        <v>23</v>
      </c>
      <c r="D100" s="28">
        <v>350</v>
      </c>
      <c r="E100" s="51">
        <v>340</v>
      </c>
      <c r="F100" s="58">
        <f t="shared" si="5"/>
        <v>0.97142857142857142</v>
      </c>
      <c r="G100" s="34">
        <f t="shared" si="6"/>
        <v>6.3665302410186447E-3</v>
      </c>
      <c r="H100" s="91">
        <v>350</v>
      </c>
      <c r="I100" s="53"/>
      <c r="J100" s="22">
        <f t="shared" si="7"/>
        <v>3.968253968253968E-3</v>
      </c>
    </row>
    <row r="101" spans="1:11" ht="15" hidden="1" customHeight="1" x14ac:dyDescent="0.2">
      <c r="C101" s="21" t="s">
        <v>22</v>
      </c>
      <c r="D101" s="28">
        <v>250</v>
      </c>
      <c r="E101" s="51">
        <f>35.26+38.72+19.99</f>
        <v>93.969999999999985</v>
      </c>
      <c r="F101" s="58">
        <f t="shared" si="5"/>
        <v>0.37587999999999994</v>
      </c>
      <c r="G101" s="34">
        <f t="shared" si="6"/>
        <v>4.5475216007276036E-3</v>
      </c>
      <c r="H101" s="31">
        <v>250</v>
      </c>
      <c r="I101" s="53"/>
      <c r="J101" s="22">
        <f t="shared" si="7"/>
        <v>2.8344671201814059E-3</v>
      </c>
    </row>
    <row r="102" spans="1:11" ht="15" hidden="1" customHeight="1" x14ac:dyDescent="0.2">
      <c r="C102" s="21" t="s">
        <v>24</v>
      </c>
      <c r="D102" s="28">
        <v>100</v>
      </c>
      <c r="E102" s="51">
        <v>148</v>
      </c>
      <c r="F102" s="58">
        <f t="shared" si="5"/>
        <v>1.48</v>
      </c>
      <c r="G102" s="34">
        <f t="shared" si="6"/>
        <v>1.8190086402910413E-3</v>
      </c>
      <c r="H102" s="91">
        <v>200</v>
      </c>
      <c r="I102" s="53"/>
      <c r="J102" s="22">
        <f t="shared" si="7"/>
        <v>2.2675736961451248E-3</v>
      </c>
    </row>
    <row r="103" spans="1:11" ht="15" hidden="1" customHeight="1" x14ac:dyDescent="0.2">
      <c r="C103" s="21" t="s">
        <v>97</v>
      </c>
      <c r="D103" s="28">
        <v>150</v>
      </c>
      <c r="E103" s="51">
        <v>74</v>
      </c>
      <c r="F103" s="58">
        <f t="shared" si="5"/>
        <v>0.49333333333333335</v>
      </c>
      <c r="G103" s="34">
        <f t="shared" si="6"/>
        <v>2.7285129604365621E-3</v>
      </c>
      <c r="H103" s="31">
        <v>150</v>
      </c>
      <c r="I103" s="53"/>
      <c r="J103" s="22">
        <f t="shared" si="7"/>
        <v>1.7006802721088435E-3</v>
      </c>
    </row>
    <row r="104" spans="1:11" ht="15" hidden="1" customHeight="1" x14ac:dyDescent="0.2">
      <c r="C104" s="21" t="s">
        <v>25</v>
      </c>
      <c r="D104" s="28">
        <v>100</v>
      </c>
      <c r="E104" s="51">
        <v>0</v>
      </c>
      <c r="F104" s="58">
        <f t="shared" si="5"/>
        <v>0</v>
      </c>
      <c r="G104" s="34">
        <f t="shared" si="6"/>
        <v>1.8190086402910413E-3</v>
      </c>
      <c r="H104" s="91">
        <v>100</v>
      </c>
      <c r="I104" s="53"/>
      <c r="J104" s="22">
        <f t="shared" si="7"/>
        <v>1.1337868480725624E-3</v>
      </c>
      <c r="K104" s="59" t="s">
        <v>64</v>
      </c>
    </row>
    <row r="105" spans="1:11" ht="15" customHeight="1" thickBot="1" x14ac:dyDescent="0.25">
      <c r="C105" s="82" t="s">
        <v>175</v>
      </c>
      <c r="D105" s="97"/>
      <c r="E105" s="88"/>
      <c r="F105" s="83"/>
      <c r="G105" s="89"/>
      <c r="H105" s="98"/>
      <c r="I105" s="98">
        <f>SUM(H99:H104)</f>
        <v>1450</v>
      </c>
      <c r="J105" s="83">
        <f>I105/$H$112</f>
        <v>1.6439909297052153E-2</v>
      </c>
      <c r="K105" s="59"/>
    </row>
    <row r="106" spans="1:11" ht="15" customHeight="1" thickTop="1" x14ac:dyDescent="0.2">
      <c r="C106" s="71"/>
      <c r="D106" s="52"/>
      <c r="E106" s="49"/>
      <c r="F106" s="58"/>
      <c r="G106" s="70"/>
      <c r="I106" s="72"/>
      <c r="J106" s="22"/>
      <c r="K106" s="73"/>
    </row>
    <row r="107" spans="1:11" ht="15" hidden="1" customHeight="1" x14ac:dyDescent="0.2">
      <c r="A107" s="96"/>
      <c r="B107" s="96" t="s">
        <v>121</v>
      </c>
      <c r="C107" s="96"/>
      <c r="I107" s="15"/>
      <c r="J107" s="22"/>
    </row>
    <row r="108" spans="1:11" ht="15" hidden="1" customHeight="1" x14ac:dyDescent="0.2">
      <c r="C108" s="21" t="s">
        <v>176</v>
      </c>
      <c r="D108" s="27"/>
      <c r="E108" s="27"/>
      <c r="F108" s="58"/>
      <c r="G108" s="34"/>
      <c r="H108" s="91">
        <v>11865</v>
      </c>
      <c r="J108" s="22">
        <f>H108/$H$112</f>
        <v>0.13452380952380952</v>
      </c>
    </row>
    <row r="109" spans="1:11" ht="15" hidden="1" customHeight="1" x14ac:dyDescent="0.2">
      <c r="C109" s="21" t="s">
        <v>120</v>
      </c>
      <c r="D109" s="27">
        <v>0</v>
      </c>
      <c r="E109" s="27">
        <v>0</v>
      </c>
      <c r="F109" s="58"/>
      <c r="G109" s="34"/>
      <c r="H109" s="91">
        <v>450</v>
      </c>
      <c r="I109" s="53"/>
      <c r="J109" s="22">
        <f>H109/$H$112</f>
        <v>5.1020408163265302E-3</v>
      </c>
    </row>
    <row r="110" spans="1:11" ht="15" hidden="1" customHeight="1" x14ac:dyDescent="0.2">
      <c r="C110" s="21" t="s">
        <v>30</v>
      </c>
      <c r="D110" s="28">
        <v>400</v>
      </c>
      <c r="E110" s="51">
        <v>0</v>
      </c>
      <c r="F110" s="58">
        <f>E110/D110</f>
        <v>0</v>
      </c>
      <c r="G110" s="34">
        <f>D110/$D$112</f>
        <v>7.2760345611641653E-3</v>
      </c>
      <c r="H110" s="31">
        <v>400</v>
      </c>
      <c r="I110" s="53"/>
      <c r="J110" s="22">
        <f>H110/$H$112</f>
        <v>4.5351473922902496E-3</v>
      </c>
    </row>
    <row r="111" spans="1:11" ht="15" customHeight="1" thickBot="1" x14ac:dyDescent="0.25">
      <c r="B111" s="4"/>
      <c r="C111" s="84" t="s">
        <v>177</v>
      </c>
      <c r="D111" s="82"/>
      <c r="E111" s="85"/>
      <c r="F111" s="85"/>
      <c r="G111" s="89"/>
      <c r="H111" s="103"/>
      <c r="I111" s="101">
        <f>SUM(H108:H110)</f>
        <v>12715</v>
      </c>
      <c r="J111" s="104">
        <v>0.01</v>
      </c>
    </row>
    <row r="112" spans="1:11" ht="15" customHeight="1" thickTop="1" thickBot="1" x14ac:dyDescent="0.25">
      <c r="B112" s="4"/>
      <c r="C112" s="78" t="s">
        <v>38</v>
      </c>
      <c r="D112" s="79">
        <f>SUM(D22:D111)</f>
        <v>54975</v>
      </c>
      <c r="E112" s="79">
        <f>SUM(E22:E111)</f>
        <v>26634.25</v>
      </c>
      <c r="F112" s="80">
        <f>E112/D112</f>
        <v>0.48447930877671669</v>
      </c>
      <c r="G112" s="81">
        <f>SUM(G22:G111)</f>
        <v>0.92360163710777632</v>
      </c>
      <c r="H112" s="79">
        <f>SUM(H22:H111)</f>
        <v>88200</v>
      </c>
      <c r="I112" s="79">
        <f>SUM(I111,I105,I96,I87,I82,I76,I67,I59,I52,I48,I43,I38,I31)</f>
        <v>88200</v>
      </c>
      <c r="J112" s="55">
        <f>I112/$H$112</f>
        <v>1</v>
      </c>
    </row>
    <row r="113" spans="2:11" ht="15" customHeight="1" thickTop="1" x14ac:dyDescent="0.2">
      <c r="B113" s="4"/>
      <c r="C113" s="39"/>
      <c r="D113" s="56"/>
      <c r="E113" s="56"/>
      <c r="F113" s="56"/>
      <c r="G113" s="57"/>
      <c r="H113" s="21"/>
      <c r="I113" s="21"/>
      <c r="J113" s="21"/>
    </row>
    <row r="114" spans="2:11" x14ac:dyDescent="0.2">
      <c r="C114" s="21"/>
      <c r="D114" s="35"/>
      <c r="E114" s="24"/>
      <c r="F114" s="24"/>
      <c r="G114" s="34"/>
      <c r="H114" s="21"/>
      <c r="I114" s="21"/>
      <c r="J114" s="21"/>
    </row>
    <row r="115" spans="2:11" s="8" customFormat="1" x14ac:dyDescent="0.2">
      <c r="B115" s="8" t="s">
        <v>39</v>
      </c>
      <c r="C115" s="40"/>
      <c r="D115" s="41"/>
      <c r="E115" s="42"/>
      <c r="F115" s="42"/>
      <c r="G115" s="43"/>
      <c r="H115" s="40"/>
      <c r="I115" s="40"/>
      <c r="J115" s="40"/>
      <c r="K115" s="11"/>
    </row>
    <row r="116" spans="2:11" s="8" customFormat="1" x14ac:dyDescent="0.2">
      <c r="B116" s="8" t="s">
        <v>40</v>
      </c>
      <c r="C116" s="40" t="s">
        <v>41</v>
      </c>
      <c r="D116" s="41"/>
      <c r="E116" s="42"/>
      <c r="F116" s="42"/>
      <c r="G116" s="43"/>
      <c r="H116" s="40"/>
      <c r="I116" s="40"/>
      <c r="J116" s="40"/>
      <c r="K116" s="11"/>
    </row>
    <row r="117" spans="2:11" s="8" customFormat="1" x14ac:dyDescent="0.2">
      <c r="C117" s="40" t="s">
        <v>42</v>
      </c>
      <c r="D117" s="41"/>
      <c r="E117" s="42"/>
      <c r="F117" s="42"/>
      <c r="G117" s="43"/>
      <c r="H117" s="40"/>
      <c r="I117" s="40"/>
      <c r="J117" s="40"/>
      <c r="K117" s="11"/>
    </row>
    <row r="118" spans="2:11" s="8" customFormat="1" x14ac:dyDescent="0.2">
      <c r="C118" s="40" t="s">
        <v>61</v>
      </c>
      <c r="D118" s="41"/>
      <c r="E118" s="42"/>
      <c r="F118" s="42"/>
      <c r="G118" s="43"/>
      <c r="H118" s="40"/>
      <c r="I118" s="40"/>
      <c r="J118" s="40"/>
      <c r="K118" s="11"/>
    </row>
    <row r="119" spans="2:11" s="8" customFormat="1" x14ac:dyDescent="0.2">
      <c r="C119" s="40" t="s">
        <v>90</v>
      </c>
      <c r="D119" s="41"/>
      <c r="E119" s="42"/>
      <c r="F119" s="42"/>
      <c r="G119" s="43"/>
      <c r="H119" s="40"/>
      <c r="I119" s="40"/>
      <c r="J119" s="40"/>
      <c r="K119" s="11"/>
    </row>
    <row r="120" spans="2:11" s="8" customFormat="1" x14ac:dyDescent="0.2">
      <c r="C120" s="40"/>
      <c r="D120" s="41"/>
      <c r="E120" s="42"/>
      <c r="F120" s="42"/>
      <c r="G120" s="43"/>
      <c r="H120" s="40"/>
      <c r="I120" s="40"/>
      <c r="J120" s="40"/>
      <c r="K120" s="11"/>
    </row>
    <row r="121" spans="2:11" s="8" customFormat="1" x14ac:dyDescent="0.2">
      <c r="B121" s="8" t="s">
        <v>43</v>
      </c>
      <c r="C121" s="40"/>
      <c r="D121" s="41"/>
      <c r="E121" s="42"/>
      <c r="F121" s="42"/>
      <c r="G121" s="43"/>
      <c r="H121" s="40"/>
      <c r="I121" s="40"/>
      <c r="J121" s="40"/>
      <c r="K121" s="11"/>
    </row>
    <row r="122" spans="2:11" s="9" customFormat="1" x14ac:dyDescent="0.2">
      <c r="B122" s="8"/>
      <c r="C122" s="44"/>
      <c r="D122" s="45"/>
      <c r="E122" s="46"/>
      <c r="F122" s="46"/>
      <c r="G122" s="47"/>
      <c r="H122" s="44"/>
      <c r="I122" s="44"/>
      <c r="J122" s="44"/>
      <c r="K122" s="11"/>
    </row>
  </sheetData>
  <mergeCells count="3">
    <mergeCell ref="B1:K1"/>
    <mergeCell ref="B2:K2"/>
    <mergeCell ref="B3:K3"/>
  </mergeCells>
  <phoneticPr fontId="29" type="noConversion"/>
  <pageMargins left="0.75" right="0.5" top="0.5" bottom="0.25" header="0.5" footer="0.5"/>
  <pageSetup scale="65" fitToHeight="0" orientation="portrait" horizontalDpi="300" verticalDpi="300" r:id="rId1"/>
  <headerFooter alignWithMargins="0">
    <oddFooter>&amp;L&amp;"Times New Roman,Italic"&amp;8PTSA Gen'l Account Budget for 2002-2003
Approved by PTSA Membership on 5/29/02&amp;C&amp;"Times New Roman,Italic"&amp;8page &amp;P of &amp;N&amp;R&amp;"Times New Roman,Italic"&amp;8printed &amp;D</oddFooter>
  </headerFooter>
  <rowBreaks count="1" manualBreakCount="1">
    <brk id="68" min="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Budget Process</vt:lpstr>
      <vt:lpstr>Transf Plan</vt:lpstr>
      <vt:lpstr>Policies</vt:lpstr>
      <vt:lpstr>General PTSA  Budget </vt:lpstr>
      <vt:lpstr>EDK budget</vt:lpstr>
      <vt:lpstr>collapsed budget for charts</vt:lpstr>
      <vt:lpstr>Income Chart</vt:lpstr>
      <vt:lpstr>Expense Chart</vt:lpstr>
      <vt:lpstr>'Budget Process'!Print_Area</vt:lpstr>
      <vt:lpstr>'collapsed budget for charts'!Print_Area</vt:lpstr>
      <vt:lpstr>'General PTSA  Budget '!Print_Area</vt:lpstr>
      <vt:lpstr>'Transf Plan'!Print_Area</vt:lpstr>
      <vt:lpstr>'collapsed budget for charts'!Print_Titles</vt:lpstr>
      <vt:lpstr>'General PTSA  Budget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Janet Terry</dc:creator>
  <cp:lastModifiedBy>Ben Zorn</cp:lastModifiedBy>
  <cp:lastPrinted>2003-05-01T01:32:55Z</cp:lastPrinted>
  <dcterms:created xsi:type="dcterms:W3CDTF">2002-03-05T04:35:16Z</dcterms:created>
  <dcterms:modified xsi:type="dcterms:W3CDTF">2018-06-14T00:27:25Z</dcterms:modified>
</cp:coreProperties>
</file>