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D406A6E2-6523-42FC-ACED-2E1A71EA67A6}" xr6:coauthVersionLast="34" xr6:coauthVersionMax="34" xr10:uidLastSave="{00000000-0000-0000-0000-000000000000}"/>
  <bookViews>
    <workbookView xWindow="32760" yWindow="32760" windowWidth="14835" windowHeight="4740" tabRatio="761" firstSheet="3" activeTab="4"/>
  </bookViews>
  <sheets>
    <sheet name="System Budget" sheetId="20" r:id="rId1"/>
    <sheet name="Power (W)" sheetId="11" r:id="rId2"/>
    <sheet name="(MFLOPS)" sheetId="5" r:id="rId3"/>
    <sheet name="Mass(kg)" sheetId="2" r:id="rId4"/>
    <sheet name="Cost($)" sheetId="16" r:id="rId5"/>
    <sheet name="Actual vs. Anticipatory($)" sheetId="10" r:id="rId6"/>
    <sheet name="Actual vs. Anticipatory(kg)" sheetId="4" r:id="rId7"/>
    <sheet name="Cost Budget Trend($)" sheetId="17" r:id="rId8"/>
    <sheet name="Team $ Use" sheetId="18" r:id="rId9"/>
    <sheet name="Historical Data" sheetId="19" r:id="rId10"/>
  </sheets>
  <externalReferences>
    <externalReference r:id="rId11"/>
  </externalReferenc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F11" i="5" s="1"/>
  <c r="E5" i="20" s="1"/>
  <c r="F7" i="5"/>
  <c r="F8" i="5"/>
  <c r="F9" i="5"/>
  <c r="F10" i="5"/>
  <c r="G11" i="5"/>
  <c r="F18" i="5"/>
  <c r="F19" i="5"/>
  <c r="F20" i="5"/>
  <c r="F21" i="5"/>
  <c r="F22" i="5"/>
  <c r="F23" i="5"/>
  <c r="F24" i="5"/>
  <c r="G24" i="5"/>
  <c r="F6" i="20" s="1"/>
  <c r="F29" i="5"/>
  <c r="F30" i="5" s="1"/>
  <c r="E7" i="20" s="1"/>
  <c r="G30" i="5"/>
  <c r="F7" i="20" s="1"/>
  <c r="F41" i="5"/>
  <c r="G41" i="5"/>
  <c r="C46" i="5"/>
  <c r="F46" i="5" s="1"/>
  <c r="F54" i="5" s="1"/>
  <c r="E10" i="20" s="1"/>
  <c r="G54" i="5"/>
  <c r="F10" i="20" s="1"/>
  <c r="F5" i="16"/>
  <c r="F19" i="16" s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G19" i="16"/>
  <c r="B9" i="19" s="1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C8" i="19" s="1"/>
  <c r="G38" i="16"/>
  <c r="J6" i="20" s="1"/>
  <c r="F44" i="16"/>
  <c r="F55" i="16" s="1"/>
  <c r="F45" i="16"/>
  <c r="F46" i="16"/>
  <c r="C49" i="16"/>
  <c r="F49" i="16"/>
  <c r="F50" i="16"/>
  <c r="F51" i="16"/>
  <c r="F52" i="16"/>
  <c r="F53" i="16"/>
  <c r="F54" i="16"/>
  <c r="G55" i="16"/>
  <c r="C61" i="16"/>
  <c r="F61" i="16"/>
  <c r="F62" i="16"/>
  <c r="F63" i="16"/>
  <c r="F64" i="16"/>
  <c r="F65" i="16"/>
  <c r="F66" i="16"/>
  <c r="F67" i="16"/>
  <c r="F68" i="16"/>
  <c r="F69" i="16"/>
  <c r="F70" i="16"/>
  <c r="F71" i="16"/>
  <c r="F73" i="16"/>
  <c r="E8" i="19" s="1"/>
  <c r="G73" i="16"/>
  <c r="E9" i="19" s="1"/>
  <c r="F79" i="16"/>
  <c r="F80" i="16"/>
  <c r="F81" i="16"/>
  <c r="F82" i="16"/>
  <c r="F83" i="16"/>
  <c r="F8" i="19" s="1"/>
  <c r="G83" i="16"/>
  <c r="F9" i="19" s="1"/>
  <c r="F89" i="16"/>
  <c r="F112" i="16" s="1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G112" i="16"/>
  <c r="J10" i="20" s="1"/>
  <c r="F118" i="16"/>
  <c r="F119" i="16"/>
  <c r="F120" i="16"/>
  <c r="F121" i="16"/>
  <c r="F122" i="16"/>
  <c r="I11" i="20" s="1"/>
  <c r="G122" i="16"/>
  <c r="J11" i="20" s="1"/>
  <c r="J5" i="19"/>
  <c r="J6" i="19"/>
  <c r="E15" i="19" s="1"/>
  <c r="B7" i="19"/>
  <c r="C7" i="19"/>
  <c r="D7" i="19"/>
  <c r="E7" i="19"/>
  <c r="F7" i="19"/>
  <c r="G7" i="19"/>
  <c r="H7" i="19"/>
  <c r="J7" i="19"/>
  <c r="E16" i="19" s="1"/>
  <c r="D9" i="19"/>
  <c r="B16" i="19"/>
  <c r="F6" i="2"/>
  <c r="F7" i="2"/>
  <c r="F8" i="2"/>
  <c r="F9" i="2"/>
  <c r="F15" i="2"/>
  <c r="F16" i="2"/>
  <c r="G16" i="2"/>
  <c r="H5" i="20" s="1"/>
  <c r="F22" i="2"/>
  <c r="F31" i="2" s="1"/>
  <c r="G6" i="20" s="1"/>
  <c r="F23" i="2"/>
  <c r="F24" i="2"/>
  <c r="F25" i="2"/>
  <c r="F26" i="2"/>
  <c r="G31" i="2"/>
  <c r="F40" i="2"/>
  <c r="F45" i="2" s="1"/>
  <c r="G7" i="20" s="1"/>
  <c r="F41" i="2"/>
  <c r="F42" i="2"/>
  <c r="C43" i="2"/>
  <c r="F44" i="2"/>
  <c r="G45" i="2"/>
  <c r="F50" i="2"/>
  <c r="F51" i="2"/>
  <c r="F52" i="2"/>
  <c r="F53" i="2"/>
  <c r="G53" i="2"/>
  <c r="F58" i="2"/>
  <c r="F59" i="2"/>
  <c r="G59" i="2"/>
  <c r="C64" i="2"/>
  <c r="F64" i="2"/>
  <c r="G64" i="2"/>
  <c r="G75" i="2" s="1"/>
  <c r="H10" i="20" s="1"/>
  <c r="F65" i="2"/>
  <c r="F66" i="2"/>
  <c r="F67" i="2"/>
  <c r="F68" i="2"/>
  <c r="F69" i="2"/>
  <c r="F70" i="2"/>
  <c r="F71" i="2"/>
  <c r="F72" i="2"/>
  <c r="F73" i="2"/>
  <c r="F74" i="2"/>
  <c r="F75" i="2"/>
  <c r="G10" i="20" s="1"/>
  <c r="F6" i="11"/>
  <c r="F7" i="11"/>
  <c r="G7" i="11"/>
  <c r="C11" i="11"/>
  <c r="F11" i="11" s="1"/>
  <c r="F12" i="11" s="1"/>
  <c r="C6" i="20" s="1"/>
  <c r="G12" i="11"/>
  <c r="F18" i="11"/>
  <c r="F19" i="11"/>
  <c r="F22" i="11"/>
  <c r="F23" i="11"/>
  <c r="C7" i="20" s="1"/>
  <c r="G23" i="11"/>
  <c r="D7" i="20" s="1"/>
  <c r="F34" i="11"/>
  <c r="F35" i="11" s="1"/>
  <c r="G35" i="11"/>
  <c r="F41" i="11"/>
  <c r="F42" i="11"/>
  <c r="F43" i="11"/>
  <c r="F44" i="11"/>
  <c r="G44" i="11"/>
  <c r="C5" i="20"/>
  <c r="C12" i="20" s="1"/>
  <c r="C18" i="20" s="1"/>
  <c r="D5" i="20"/>
  <c r="D12" i="20" s="1"/>
  <c r="D18" i="20" s="1"/>
  <c r="F5" i="20"/>
  <c r="F12" i="20" s="1"/>
  <c r="F18" i="20" s="1"/>
  <c r="G5" i="20"/>
  <c r="G12" i="20" s="1"/>
  <c r="G18" i="20" s="1"/>
  <c r="J5" i="20"/>
  <c r="J12" i="20" s="1"/>
  <c r="J18" i="20" s="1"/>
  <c r="D6" i="20"/>
  <c r="E6" i="20"/>
  <c r="H6" i="20"/>
  <c r="H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C17" i="20"/>
  <c r="D17" i="20"/>
  <c r="E17" i="20"/>
  <c r="F17" i="20"/>
  <c r="G17" i="20"/>
  <c r="H17" i="20"/>
  <c r="I17" i="20"/>
  <c r="J17" i="20"/>
  <c r="I10" i="20" l="1"/>
  <c r="G8" i="19"/>
  <c r="B8" i="19"/>
  <c r="I5" i="20"/>
  <c r="D8" i="19"/>
  <c r="I7" i="20"/>
  <c r="H12" i="20"/>
  <c r="H18" i="20" s="1"/>
  <c r="E12" i="20"/>
  <c r="E18" i="20" s="1"/>
  <c r="H9" i="19"/>
  <c r="C9" i="19"/>
  <c r="J9" i="19" s="1"/>
  <c r="C17" i="19" s="1"/>
  <c r="G9" i="19"/>
  <c r="H8" i="19"/>
  <c r="I6" i="20"/>
  <c r="J8" i="19" l="1"/>
  <c r="E17" i="19" s="1"/>
  <c r="I12" i="20"/>
  <c r="I18" i="20" s="1"/>
</calcChain>
</file>

<file path=xl/sharedStrings.xml><?xml version="1.0" encoding="utf-8"?>
<sst xmlns="http://schemas.openxmlformats.org/spreadsheetml/2006/main" count="480" uniqueCount="191">
  <si>
    <t>Sub-System</t>
  </si>
  <si>
    <t>Anticipatory Power Consumption (W)</t>
  </si>
  <si>
    <t>Actual Power Consumption (W)</t>
  </si>
  <si>
    <t>Anticipatory MFLOPS</t>
  </si>
  <si>
    <t>Actual MFLOPS</t>
  </si>
  <si>
    <t>Actual Mass (kg)</t>
  </si>
  <si>
    <t>Anticipatory Cost (US$)</t>
  </si>
  <si>
    <t>Actual Cost (US$)</t>
  </si>
  <si>
    <t>ARGOS</t>
  </si>
  <si>
    <t>System Budget</t>
  </si>
  <si>
    <t>Passive Optics</t>
  </si>
  <si>
    <t>Active Optics</t>
  </si>
  <si>
    <t>Attitude Control System</t>
  </si>
  <si>
    <t>Structure</t>
  </si>
  <si>
    <t>Science, Operations, &amp; Communications</t>
  </si>
  <si>
    <t>Power, Avionics, &amp; Software</t>
  </si>
  <si>
    <t>Miscellaneous</t>
  </si>
  <si>
    <t>Total</t>
  </si>
  <si>
    <t>Maximum Budget</t>
  </si>
  <si>
    <t>Margin</t>
  </si>
  <si>
    <t>Budget</t>
  </si>
  <si>
    <t>Total Remaining</t>
  </si>
  <si>
    <t>Item</t>
  </si>
  <si>
    <t>Unit Cost (US$)</t>
  </si>
  <si>
    <t>Method</t>
  </si>
  <si>
    <t>Quantity Bought</t>
  </si>
  <si>
    <t>Modular Space Telescope</t>
  </si>
  <si>
    <t>Sub-System Budget: Cost</t>
  </si>
  <si>
    <t>Color Codes</t>
  </si>
  <si>
    <t>Takahashi Telescope (Used)</t>
  </si>
  <si>
    <t>Database</t>
  </si>
  <si>
    <t>From database or catologue</t>
  </si>
  <si>
    <t>Takahashi Telescope</t>
  </si>
  <si>
    <t>Estimations</t>
  </si>
  <si>
    <t>Beam Combiner</t>
  </si>
  <si>
    <t>Not sure/ Don't know</t>
  </si>
  <si>
    <t>Collimator</t>
  </si>
  <si>
    <t>Collimator Engineering</t>
  </si>
  <si>
    <t>Collimnator Mounting</t>
  </si>
  <si>
    <t>Pyramidal Mirror</t>
  </si>
  <si>
    <t>Optical Instruments (Fold Mirrors etc.)</t>
  </si>
  <si>
    <t>Charged Coupled Device (CCD) Dragonfly</t>
  </si>
  <si>
    <t>Firewire Card</t>
  </si>
  <si>
    <t>Telephoto Lens</t>
  </si>
  <si>
    <t>Fast Steering Mirror (FSM)</t>
  </si>
  <si>
    <t>Precision Mount For Combiner</t>
  </si>
  <si>
    <t>1 Channel PZT Amplifier</t>
  </si>
  <si>
    <t>Mirror Mounts w/ High Precision screws</t>
  </si>
  <si>
    <t>Pyramidal Mirror Mount Combo</t>
  </si>
  <si>
    <t>DAC Channels</t>
  </si>
  <si>
    <t>Attitide Control System</t>
  </si>
  <si>
    <t>Rate Gyros</t>
  </si>
  <si>
    <t>SSL</t>
  </si>
  <si>
    <t>Motor, Tachometers, Amplifiers</t>
  </si>
  <si>
    <t>TCM-2-50 (Tilt Inclinometer/Magnetometer)</t>
  </si>
  <si>
    <t>www.pnicorp.com</t>
  </si>
  <si>
    <t>TCM-2-20 (Tilt Inclinomter/Magnetometer)</t>
  </si>
  <si>
    <t>Active Balancer</t>
  </si>
  <si>
    <t>Catalogue</t>
  </si>
  <si>
    <t>ADC Channels</t>
  </si>
  <si>
    <t>Filters for Rate Gyros</t>
  </si>
  <si>
    <t>Balancing Fly Wheels</t>
  </si>
  <si>
    <t>Structures</t>
  </si>
  <si>
    <t>Collar</t>
  </si>
  <si>
    <t>CMS</t>
  </si>
  <si>
    <t>Translation Stages</t>
  </si>
  <si>
    <t>Bread Boards</t>
  </si>
  <si>
    <t>Adapter Plates</t>
  </si>
  <si>
    <t>Nuts, Bolts, Tools, Cables, Connections etc.</t>
  </si>
  <si>
    <t>?</t>
  </si>
  <si>
    <t>Model SRA250 Spherical Air Bearing</t>
  </si>
  <si>
    <t>Paul Bauer</t>
  </si>
  <si>
    <t>Pedestal for Spherical Air Bearing</t>
  </si>
  <si>
    <t>Air Supply Filter</t>
  </si>
  <si>
    <t>Vibration Suppression Mounts</t>
  </si>
  <si>
    <t>Center Structure Assembly</t>
  </si>
  <si>
    <t>Wireless Broadband Gateway</t>
  </si>
  <si>
    <t>Portable Computer</t>
  </si>
  <si>
    <t>PC Power Supply</t>
  </si>
  <si>
    <t>Batteries</t>
  </si>
  <si>
    <t>Chargers</t>
  </si>
  <si>
    <t xml:space="preserve">TI Code Composer Studio: TMD S324685C-07   </t>
  </si>
  <si>
    <t>TI 6701 EVM: TMD X32006701</t>
  </si>
  <si>
    <t xml:space="preserve">SMT 320 4 SLOT PCI MOTHERBOARD          </t>
  </si>
  <si>
    <t>SMT 6012 Drivers for 6701</t>
  </si>
  <si>
    <t>SMT 375 6701 TIM Module</t>
  </si>
  <si>
    <t>Gas Gauge Chip</t>
  </si>
  <si>
    <t>Wires</t>
  </si>
  <si>
    <t>Relays, switches, connectors, etc</t>
  </si>
  <si>
    <t>PC Motherboard and Processor</t>
  </si>
  <si>
    <t>DAC SMT357</t>
  </si>
  <si>
    <t>ADC SMT356</t>
  </si>
  <si>
    <t>Cables/Connectors</t>
  </si>
  <si>
    <t>Office Tools</t>
  </si>
  <si>
    <t>Air Compressor</t>
  </si>
  <si>
    <t>Sub-System Budget: Mass</t>
  </si>
  <si>
    <t>Unit Mass (Kg)</t>
  </si>
  <si>
    <t>Quantity Used</t>
  </si>
  <si>
    <t>Anticipatory Mass (Kg)</t>
  </si>
  <si>
    <t>Charged Coupled Device (CCD)</t>
  </si>
  <si>
    <t>Charged Coupled Device (CCD) (used)</t>
  </si>
  <si>
    <t>Phase, Beam Tilting Sensing (Quad Cell, A)</t>
  </si>
  <si>
    <t>Voice Coil (VC)</t>
  </si>
  <si>
    <t>Piezoelectric Translator (PZT)</t>
  </si>
  <si>
    <t>Reaction Wheels</t>
  </si>
  <si>
    <t>Rate Gyros and Filters</t>
  </si>
  <si>
    <t>Motors and Tachometers</t>
  </si>
  <si>
    <t>TCM-2-50 / TCM-2-20 (Tilt Inclinometer/Magnetometer)</t>
  </si>
  <si>
    <t>Power Amplifiers</t>
  </si>
  <si>
    <t>Active Balancing System</t>
  </si>
  <si>
    <t>Hardware &amp; Materials</t>
  </si>
  <si>
    <t>Additional Hardware</t>
  </si>
  <si>
    <t>Wireless LAN</t>
  </si>
  <si>
    <t>Battery</t>
  </si>
  <si>
    <t>Sub-System Budget: FLOPS</t>
  </si>
  <si>
    <t>MFLOPS</t>
  </si>
  <si>
    <t>Off- Shelf Cassegrain Telescope</t>
  </si>
  <si>
    <t>Collimnator</t>
  </si>
  <si>
    <t>Computation</t>
  </si>
  <si>
    <t>ACS</t>
  </si>
  <si>
    <t>Voltage Regulators</t>
  </si>
  <si>
    <t>Sub-System Budget: Power</t>
  </si>
  <si>
    <t>Unit Power (W)</t>
  </si>
  <si>
    <t>Anticipatory Power (W)</t>
  </si>
  <si>
    <t>Actual Power (W)</t>
  </si>
  <si>
    <t>Charged Coupled Device (CCD)+Framegrabber</t>
  </si>
  <si>
    <t>Estimation</t>
  </si>
  <si>
    <t>Fast Steering Mirror (FSM) Amps</t>
  </si>
  <si>
    <t>Internet</t>
  </si>
  <si>
    <t>Reaction Wheel Motors</t>
  </si>
  <si>
    <t>Load Cell Test</t>
  </si>
  <si>
    <t>Reaction Wheel Amps</t>
  </si>
  <si>
    <t>TCM-2 Inclinometer/Magnetometer</t>
  </si>
  <si>
    <t>Rate Gyro Filters</t>
  </si>
  <si>
    <t>ABS Controller Card</t>
  </si>
  <si>
    <t>Active Balancing System Amps</t>
  </si>
  <si>
    <t>Motherboard</t>
  </si>
  <si>
    <t>SMT320(DSP and I/O cards)</t>
  </si>
  <si>
    <t>Actual Mass (Kg)</t>
  </si>
  <si>
    <t>Acutal Cost (US$)</t>
  </si>
  <si>
    <t>Phase</t>
  </si>
  <si>
    <t>Trades Analysis</t>
  </si>
  <si>
    <t>Premlinary Design Phase</t>
  </si>
  <si>
    <t>SOC</t>
  </si>
  <si>
    <t>PAS</t>
  </si>
  <si>
    <t>Preliminary Design Phase</t>
  </si>
  <si>
    <t>Critical Design Phase</t>
  </si>
  <si>
    <t>Actual Cost</t>
  </si>
  <si>
    <t>Max Cost Budget</t>
  </si>
  <si>
    <t>Cost Cap with Margin</t>
  </si>
  <si>
    <t>Estimated Cost</t>
  </si>
  <si>
    <t>Mass Cap with margin</t>
  </si>
  <si>
    <t>Max Mass Budget</t>
  </si>
  <si>
    <t>Estimated Mass</t>
  </si>
  <si>
    <t>Actual Mass</t>
  </si>
  <si>
    <t>Summer</t>
  </si>
  <si>
    <t>Test PC</t>
  </si>
  <si>
    <t>Misc PC Parts for test computer</t>
  </si>
  <si>
    <t>Shuttle AK31 Motherboard</t>
  </si>
  <si>
    <t>AMD 1.4 GHz Athlon CPU</t>
  </si>
  <si>
    <t>Mushkin 512 MB DDR RAM</t>
  </si>
  <si>
    <t>Simpletech 512 MB Compact Flash Card</t>
  </si>
  <si>
    <t>MagicRAM Internal IDE Compact Flash Adapter</t>
  </si>
  <si>
    <t>RTX Training</t>
  </si>
  <si>
    <t>Flock Paper/Adhesive</t>
  </si>
  <si>
    <t>Compression Ring/Adapter Sleeve</t>
  </si>
  <si>
    <t>Optical Posts/Shear Plate</t>
  </si>
  <si>
    <t>Optics Electronics</t>
  </si>
  <si>
    <t>Amplifier Boards</t>
  </si>
  <si>
    <t>Cleaning Materials</t>
  </si>
  <si>
    <t>Electronic Focuser and Adapter</t>
  </si>
  <si>
    <t>Optics Hardware</t>
  </si>
  <si>
    <t>Large Knobs</t>
  </si>
  <si>
    <t>Fly Wheels</t>
  </si>
  <si>
    <t>Lab/Power Supplies</t>
  </si>
  <si>
    <t>Angle Braces</t>
  </si>
  <si>
    <t>WLS LAN PCI Cards 11 Mbps</t>
  </si>
  <si>
    <t>Wireless LAN card</t>
  </si>
  <si>
    <t>HEPC8 Module Carrier</t>
  </si>
  <si>
    <t>HEGD14 DAC</t>
  </si>
  <si>
    <t>HEGD2 ADC</t>
  </si>
  <si>
    <t>DSP Board Repair</t>
  </si>
  <si>
    <t>Heron4 (6701)</t>
  </si>
  <si>
    <t>Power Electronics</t>
  </si>
  <si>
    <t>Gas Gauge Chip Circuit Boards</t>
  </si>
  <si>
    <t>Dspace board</t>
  </si>
  <si>
    <t>Summer '01 Supplies</t>
  </si>
  <si>
    <t>Final Phase</t>
  </si>
  <si>
    <t>FInal (real)</t>
  </si>
  <si>
    <t>Machine Shop</t>
  </si>
  <si>
    <t>HESDP Software Developers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</si>
</sst>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8" formatCode="&quot;$&quot;#,##0.00;[Red]&quot;$&quot;#,##0.00"/>
  </numFmts>
  <fonts count="24" x14ac:knownFonts="1">
    <font>
      <sz val="10"/>
      <name val="Arial"/>
    </font>
    <font>
      <sz val="12"/>
      <name val="Arial"/>
      <family val="2"/>
    </font>
    <font>
      <sz val="12"/>
      <name val="Tahoma"/>
      <family val="2"/>
    </font>
    <font>
      <u/>
      <sz val="10"/>
      <color indexed="12"/>
      <name val="Arial"/>
    </font>
    <font>
      <sz val="10"/>
      <name val="Tahoma"/>
      <family val="2"/>
    </font>
    <font>
      <u/>
      <sz val="18"/>
      <name val="Tahoma"/>
      <family val="2"/>
    </font>
    <font>
      <sz val="14"/>
      <name val="Tahoma"/>
      <family val="2"/>
    </font>
    <font>
      <u/>
      <sz val="16"/>
      <name val="Tahoma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8"/>
      <name val="Tahoma"/>
      <family val="2"/>
    </font>
    <font>
      <sz val="12"/>
      <color indexed="12"/>
      <name val="Tahoma"/>
      <family val="2"/>
    </font>
    <font>
      <sz val="12"/>
      <color indexed="10"/>
      <name val="Tahoma"/>
      <family val="2"/>
    </font>
    <font>
      <sz val="12"/>
      <color indexed="57"/>
      <name val="Tahoma"/>
      <family val="2"/>
    </font>
    <font>
      <sz val="10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.25"/>
      <name val="Arial"/>
    </font>
    <font>
      <sz val="10.25"/>
      <name val="Arial"/>
    </font>
    <font>
      <sz val="10"/>
      <name val="Arial"/>
    </font>
    <font>
      <sz val="10"/>
      <name val="Arial"/>
    </font>
    <font>
      <u/>
      <sz val="12"/>
      <name val="Tahoma"/>
      <family val="2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Fill="1" applyBorder="1"/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8" fillId="0" borderId="12" xfId="0" applyFont="1" applyFill="1" applyBorder="1"/>
    <xf numFmtId="0" fontId="2" fillId="0" borderId="13" xfId="0" applyFont="1" applyBorder="1" applyAlignment="1">
      <alignment horizontal="center"/>
    </xf>
    <xf numFmtId="164" fontId="2" fillId="0" borderId="14" xfId="0" applyNumberFormat="1" applyFont="1" applyBorder="1"/>
    <xf numFmtId="0" fontId="2" fillId="0" borderId="14" xfId="0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9" fillId="0" borderId="17" xfId="0" applyFont="1" applyFill="1" applyBorder="1"/>
    <xf numFmtId="0" fontId="9" fillId="0" borderId="0" xfId="0" applyFont="1" applyFill="1" applyBorder="1"/>
    <xf numFmtId="164" fontId="2" fillId="0" borderId="18" xfId="0" applyNumberFormat="1" applyFont="1" applyBorder="1"/>
    <xf numFmtId="164" fontId="2" fillId="0" borderId="19" xfId="0" applyNumberFormat="1" applyFont="1" applyBorder="1"/>
    <xf numFmtId="0" fontId="2" fillId="2" borderId="20" xfId="0" applyFont="1" applyFill="1" applyBorder="1" applyAlignment="1">
      <alignment horizontal="center"/>
    </xf>
    <xf numFmtId="164" fontId="2" fillId="2" borderId="20" xfId="0" applyNumberFormat="1" applyFont="1" applyFill="1" applyBorder="1"/>
    <xf numFmtId="0" fontId="2" fillId="2" borderId="20" xfId="0" applyFont="1" applyFill="1" applyBorder="1"/>
    <xf numFmtId="164" fontId="2" fillId="2" borderId="21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2" xfId="0" applyFont="1" applyBorder="1" applyAlignment="1">
      <alignment horizontal="center"/>
    </xf>
    <xf numFmtId="164" fontId="10" fillId="0" borderId="18" xfId="0" applyNumberFormat="1" applyFont="1" applyBorder="1"/>
    <xf numFmtId="0" fontId="2" fillId="0" borderId="18" xfId="0" applyFont="1" applyBorder="1"/>
    <xf numFmtId="164" fontId="2" fillId="0" borderId="23" xfId="0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2" fillId="0" borderId="4" xfId="0" applyNumberFormat="1" applyFont="1" applyBorder="1"/>
    <xf numFmtId="164" fontId="2" fillId="0" borderId="24" xfId="0" applyNumberFormat="1" applyFont="1" applyBorder="1"/>
    <xf numFmtId="0" fontId="2" fillId="0" borderId="9" xfId="0" applyNumberFormat="1" applyFont="1" applyBorder="1"/>
    <xf numFmtId="0" fontId="2" fillId="0" borderId="14" xfId="0" applyNumberFormat="1" applyFont="1" applyBorder="1"/>
    <xf numFmtId="0" fontId="3" fillId="0" borderId="14" xfId="1" applyNumberFormat="1" applyBorder="1" applyAlignment="1" applyProtection="1"/>
    <xf numFmtId="164" fontId="3" fillId="0" borderId="18" xfId="1" applyNumberFormat="1" applyBorder="1" applyAlignment="1" applyProtection="1"/>
    <xf numFmtId="164" fontId="10" fillId="0" borderId="14" xfId="0" applyNumberFormat="1" applyFont="1" applyBorder="1"/>
    <xf numFmtId="164" fontId="4" fillId="0" borderId="0" xfId="0" applyNumberFormat="1" applyFont="1"/>
    <xf numFmtId="0" fontId="2" fillId="0" borderId="0" xfId="0" applyFont="1"/>
    <xf numFmtId="0" fontId="4" fillId="0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1" fillId="0" borderId="14" xfId="0" applyNumberFormat="1" applyFont="1" applyBorder="1"/>
    <xf numFmtId="0" fontId="2" fillId="0" borderId="11" xfId="0" applyFont="1" applyBorder="1"/>
    <xf numFmtId="0" fontId="4" fillId="0" borderId="0" xfId="0" applyFont="1" applyFill="1" applyBorder="1"/>
    <xf numFmtId="0" fontId="2" fillId="0" borderId="11" xfId="0" applyFont="1" applyFill="1" applyBorder="1" applyAlignment="1">
      <alignment horizontal="center" vertical="center" wrapText="1"/>
    </xf>
    <xf numFmtId="0" fontId="11" fillId="0" borderId="18" xfId="0" applyNumberFormat="1" applyFont="1" applyBorder="1"/>
    <xf numFmtId="0" fontId="12" fillId="0" borderId="18" xfId="0" applyNumberFormat="1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/>
    <xf numFmtId="0" fontId="2" fillId="0" borderId="0" xfId="0" applyNumberFormat="1" applyFont="1" applyBorder="1"/>
    <xf numFmtId="0" fontId="4" fillId="0" borderId="0" xfId="0" applyFont="1" applyFill="1" applyAlignment="1">
      <alignment wrapText="1"/>
    </xf>
    <xf numFmtId="0" fontId="0" fillId="0" borderId="0" xfId="0" applyNumberFormat="1"/>
    <xf numFmtId="0" fontId="11" fillId="0" borderId="4" xfId="0" applyNumberFormat="1" applyFont="1" applyBorder="1"/>
    <xf numFmtId="0" fontId="4" fillId="0" borderId="0" xfId="0" applyFont="1" applyBorder="1"/>
    <xf numFmtId="0" fontId="4" fillId="0" borderId="0" xfId="0" applyNumberFormat="1" applyFont="1"/>
    <xf numFmtId="0" fontId="2" fillId="0" borderId="6" xfId="0" applyNumberFormat="1" applyFont="1" applyBorder="1"/>
    <xf numFmtId="0" fontId="12" fillId="0" borderId="14" xfId="0" applyNumberFormat="1" applyFont="1" applyBorder="1"/>
    <xf numFmtId="0" fontId="2" fillId="0" borderId="16" xfId="0" applyNumberFormat="1" applyFont="1" applyBorder="1"/>
    <xf numFmtId="0" fontId="2" fillId="0" borderId="0" xfId="0" applyNumberFormat="1" applyFont="1" applyFill="1" applyBorder="1"/>
    <xf numFmtId="0" fontId="12" fillId="0" borderId="18" xfId="0" applyFont="1" applyBorder="1" applyAlignment="1"/>
    <xf numFmtId="0" fontId="2" fillId="0" borderId="18" xfId="0" applyFont="1" applyBorder="1" applyAlignment="1"/>
    <xf numFmtId="0" fontId="2" fillId="0" borderId="23" xfId="0" applyFont="1" applyBorder="1" applyAlignment="1"/>
    <xf numFmtId="0" fontId="13" fillId="0" borderId="25" xfId="0" applyNumberFormat="1" applyFont="1" applyFill="1" applyBorder="1"/>
    <xf numFmtId="0" fontId="12" fillId="0" borderId="4" xfId="0" applyNumberFormat="1" applyFont="1" applyBorder="1"/>
    <xf numFmtId="0" fontId="2" fillId="2" borderId="2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11" xfId="0" applyNumberFormat="1" applyFont="1" applyBorder="1"/>
    <xf numFmtId="0" fontId="2" fillId="0" borderId="18" xfId="0" applyNumberFormat="1" applyFont="1" applyBorder="1"/>
    <xf numFmtId="0" fontId="2" fillId="0" borderId="23" xfId="0" applyNumberFormat="1" applyFont="1" applyBorder="1"/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/>
    <xf numFmtId="2" fontId="2" fillId="2" borderId="1" xfId="0" applyNumberFormat="1" applyFont="1" applyFill="1" applyBorder="1"/>
    <xf numFmtId="2" fontId="0" fillId="0" borderId="0" xfId="0" applyNumberFormat="1"/>
    <xf numFmtId="2" fontId="4" fillId="0" borderId="0" xfId="0" applyNumberFormat="1" applyFont="1"/>
    <xf numFmtId="0" fontId="2" fillId="0" borderId="27" xfId="0" applyFont="1" applyBorder="1" applyAlignment="1">
      <alignment horizontal="center"/>
    </xf>
    <xf numFmtId="2" fontId="2" fillId="0" borderId="4" xfId="0" applyNumberFormat="1" applyFont="1" applyBorder="1"/>
    <xf numFmtId="0" fontId="2" fillId="0" borderId="28" xfId="0" applyFont="1" applyBorder="1" applyAlignment="1">
      <alignment horizontal="center"/>
    </xf>
    <xf numFmtId="2" fontId="2" fillId="0" borderId="9" xfId="0" applyNumberFormat="1" applyFont="1" applyBorder="1"/>
    <xf numFmtId="2" fontId="11" fillId="0" borderId="14" xfId="0" applyNumberFormat="1" applyFont="1" applyBorder="1"/>
    <xf numFmtId="164" fontId="0" fillId="0" borderId="0" xfId="0" applyNumberFormat="1"/>
    <xf numFmtId="4" fontId="0" fillId="0" borderId="0" xfId="0" applyNumberFormat="1"/>
    <xf numFmtId="0" fontId="23" fillId="0" borderId="0" xfId="0" applyFont="1"/>
    <xf numFmtId="0" fontId="2" fillId="0" borderId="0" xfId="0" applyFont="1" applyAlignment="1">
      <alignment horizontal="center"/>
    </xf>
    <xf numFmtId="2" fontId="23" fillId="0" borderId="0" xfId="0" applyNumberFormat="1" applyFont="1"/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1" fillId="0" borderId="13" xfId="0" quotePrefix="1" applyNumberFormat="1" applyFont="1" applyBorder="1" applyAlignment="1">
      <alignment horizontal="center" vertical="center"/>
    </xf>
    <xf numFmtId="0" fontId="1" fillId="0" borderId="16" xfId="0" quotePrefix="1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2" xfId="0" quotePrefix="1" applyNumberFormat="1" applyFont="1" applyBorder="1" applyAlignment="1">
      <alignment horizontal="center" vertical="center"/>
    </xf>
    <xf numFmtId="164" fontId="23" fillId="0" borderId="15" xfId="0" quotePrefix="1" applyNumberFormat="1" applyFont="1" applyBorder="1" applyAlignment="1">
      <alignment horizontal="center" vertical="center"/>
    </xf>
    <xf numFmtId="164" fontId="23" fillId="0" borderId="6" xfId="0" quotePrefix="1" applyNumberFormat="1" applyFont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164" fontId="23" fillId="0" borderId="15" xfId="0" applyNumberFormat="1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23" fillId="2" borderId="34" xfId="0" applyNumberFormat="1" applyFont="1" applyFill="1" applyBorder="1" applyAlignment="1">
      <alignment horizontal="center"/>
    </xf>
    <xf numFmtId="2" fontId="23" fillId="2" borderId="35" xfId="0" applyNumberFormat="1" applyFont="1" applyFill="1" applyBorder="1" applyAlignment="1">
      <alignment horizontal="center"/>
    </xf>
    <xf numFmtId="164" fontId="23" fillId="2" borderId="34" xfId="0" applyNumberFormat="1" applyFont="1" applyFill="1" applyBorder="1" applyAlignment="1">
      <alignment horizontal="center"/>
    </xf>
    <xf numFmtId="164" fontId="23" fillId="2" borderId="36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" fillId="0" borderId="0" xfId="0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1" fontId="23" fillId="2" borderId="29" xfId="0" applyNumberFormat="1" applyFont="1" applyFill="1" applyBorder="1" applyAlignment="1">
      <alignment horizontal="center"/>
    </xf>
    <xf numFmtId="1" fontId="23" fillId="2" borderId="30" xfId="0" applyNumberFormat="1" applyFont="1" applyFill="1" applyBorder="1" applyAlignment="1">
      <alignment horizontal="center"/>
    </xf>
    <xf numFmtId="2" fontId="23" fillId="2" borderId="29" xfId="0" applyNumberFormat="1" applyFont="1" applyFill="1" applyBorder="1" applyAlignment="1">
      <alignment horizontal="center"/>
    </xf>
    <xf numFmtId="2" fontId="23" fillId="2" borderId="30" xfId="0" applyNumberFormat="1" applyFont="1" applyFill="1" applyBorder="1" applyAlignment="1">
      <alignment horizontal="center"/>
    </xf>
    <xf numFmtId="164" fontId="23" fillId="2" borderId="35" xfId="0" applyNumberFormat="1" applyFont="1" applyFill="1" applyBorder="1" applyAlignment="1">
      <alignment horizontal="center"/>
    </xf>
    <xf numFmtId="164" fontId="23" fillId="2" borderId="30" xfId="0" applyNumberFormat="1" applyFont="1" applyFill="1" applyBorder="1" applyAlignment="1">
      <alignment horizont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8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164" fontId="10" fillId="0" borderId="40" xfId="0" applyNumberFormat="1" applyFont="1" applyBorder="1"/>
    <xf numFmtId="164" fontId="2" fillId="0" borderId="40" xfId="0" applyNumberFormat="1" applyFont="1" applyBorder="1"/>
    <xf numFmtId="0" fontId="2" fillId="0" borderId="40" xfId="0" applyFont="1" applyBorder="1"/>
    <xf numFmtId="164" fontId="2" fillId="0" borderId="41" xfId="0" applyNumberFormat="1" applyFont="1" applyBorder="1"/>
    <xf numFmtId="164" fontId="2" fillId="0" borderId="42" xfId="0" applyNumberFormat="1" applyFont="1" applyBorder="1"/>
    <xf numFmtId="164" fontId="10" fillId="0" borderId="43" xfId="0" applyNumberFormat="1" applyFont="1" applyBorder="1"/>
    <xf numFmtId="0" fontId="2" fillId="0" borderId="44" xfId="0" applyFont="1" applyBorder="1" applyAlignment="1">
      <alignment horizontal="center"/>
    </xf>
    <xf numFmtId="164" fontId="2" fillId="0" borderId="43" xfId="0" applyNumberFormat="1" applyFont="1" applyBorder="1"/>
    <xf numFmtId="178" fontId="2" fillId="0" borderId="16" xfId="0" applyNumberFormat="1" applyFont="1" applyBorder="1"/>
    <xf numFmtId="0" fontId="2" fillId="0" borderId="33" xfId="0" applyFont="1" applyBorder="1" applyAlignment="1">
      <alignment horizontal="center"/>
    </xf>
    <xf numFmtId="164" fontId="2" fillId="0" borderId="45" xfId="0" applyNumberFormat="1" applyFont="1" applyBorder="1"/>
    <xf numFmtId="0" fontId="2" fillId="0" borderId="45" xfId="0" applyFont="1" applyBorder="1"/>
    <xf numFmtId="164" fontId="2" fillId="0" borderId="46" xfId="0" applyNumberFormat="1" applyFont="1" applyBorder="1"/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18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2" fillId="0" borderId="24" xfId="0" applyNumberFormat="1" applyFont="1" applyBorder="1" applyAlignment="1">
      <alignment horizontal="center"/>
    </xf>
    <xf numFmtId="0" fontId="2" fillId="0" borderId="4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4257748776508973E-2"/>
          <c:w val="0.88457269700332963"/>
          <c:h val="0.8466557911908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'Cost($)'!$F$4</c:f>
              <c:strCache>
                <c:ptCount val="1"/>
                <c:pt idx="0">
                  <c:v>Anticipatory Cost (US$)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('Cost($)'!$F$19,'Cost($)'!$F$73,'Cost($)'!$F$38,'Cost($)'!$F$55,'Cost($)'!$F$112,'Cost($)'!$F$83,'Cost($)'!$F$122)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30058.409999999498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45B-94BD-E36FD86CFDC6}"/>
            </c:ext>
          </c:extLst>
        </c:ser>
        <c:ser>
          <c:idx val="1"/>
          <c:order val="1"/>
          <c:tx>
            <c:strRef>
              <c:f>'Cost($)'!$G$4</c:f>
              <c:strCache>
                <c:ptCount val="1"/>
                <c:pt idx="0">
                  <c:v>Actual Cost (US$)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('Cost($)'!$G$19,'Cost($)'!$G$73,'Cost($)'!$G$38,'Cost($)'!$G$55,'Cost($)'!$G$112,'Cost($)'!$G$83,'Cost($)'!$G$122)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30058.41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45B-94BD-E36FD86C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75120"/>
        <c:axId val="1"/>
      </c:barChart>
      <c:catAx>
        <c:axId val="58127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967813540510545"/>
          <c:y val="0.94453507340946163"/>
          <c:w val="0.4983351831298557"/>
          <c:h val="4.7308319738988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89873417721518"/>
          <c:y val="3.80228136882129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07594936708861E-2"/>
          <c:y val="0.19391634980988592"/>
          <c:w val="0.46835443037974683"/>
          <c:h val="0.70342205323193918"/>
        </c:manualLayout>
      </c:layout>
      <c:pieChart>
        <c:varyColors val="1"/>
        <c:ser>
          <c:idx val="0"/>
          <c:order val="0"/>
          <c:tx>
            <c:strRef>
              <c:f>'System Budget'!$I$4</c:f>
              <c:strCache>
                <c:ptCount val="1"/>
                <c:pt idx="0">
                  <c:v>Anticipatory Cost (US$)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0AC-4813-B30A-C51ED9D9643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AC-4813-B30A-C51ED9D9643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AC-4813-B30A-C51ED9D9643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AC-4813-B30A-C51ED9D9643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0AC-4813-B30A-C51ED9D9643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AC-4813-B30A-C51ED9D9643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0AC-4813-B30A-C51ED9D964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'System Budget'!$B$5:$B$11</c:f>
              <c:strCache>
                <c:ptCount val="7"/>
                <c:pt idx="0">
                  <c:v>Passive Optics</c:v>
                </c:pt>
                <c:pt idx="1">
                  <c:v>Active Optics</c:v>
                </c:pt>
                <c:pt idx="2">
                  <c:v>Attitude Control System</c:v>
                </c:pt>
                <c:pt idx="3">
                  <c:v>Structure</c:v>
                </c:pt>
                <c:pt idx="4">
                  <c:v>Science, Operations, &amp; Communications</c:v>
                </c:pt>
                <c:pt idx="5">
                  <c:v>Power, Avionics, &amp; Software</c:v>
                </c:pt>
                <c:pt idx="6">
                  <c:v>Miscellaneous</c:v>
                </c:pt>
              </c:strCache>
            </c:strRef>
          </c:cat>
          <c:val>
            <c:numRef>
              <c:f>'System Budget'!$I$5:$I$11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22716.050000000003</c:v>
                </c:pt>
                <c:pt idx="2">
                  <c:v>14486.769999999999</c:v>
                </c:pt>
                <c:pt idx="3">
                  <c:v>30058.409999999498</c:v>
                </c:pt>
                <c:pt idx="4">
                  <c:v>2307.4899999999998</c:v>
                </c:pt>
                <c:pt idx="5">
                  <c:v>21329.57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AC-4813-B30A-C51ED9D9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101265822784807"/>
          <c:y val="0.25475285171102663"/>
          <c:w val="0.27088607594936709"/>
          <c:h val="0.615969581749049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38258770068042"/>
          <c:y val="4.1666908871075561E-2"/>
          <c:w val="0.477388106028448"/>
          <c:h val="0.56547947753602545"/>
        </c:manualLayout>
      </c:layout>
      <c:pieChart>
        <c:varyColors val="1"/>
        <c:ser>
          <c:idx val="0"/>
          <c:order val="0"/>
          <c:tx>
            <c:v>Percentage of Money Used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138-4935-951C-7DCF8F9615E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38-4935-951C-7DCF8F9615EF}"/>
              </c:ext>
            </c:extLst>
          </c:dPt>
          <c:cat>
            <c:strLit>
              <c:ptCount val="2"/>
              <c:pt idx="0">
                <c:v>Money Used</c:v>
              </c:pt>
              <c:pt idx="1">
                <c:v> Money Remaining</c:v>
              </c:pt>
            </c:strLit>
          </c:cat>
          <c:val>
            <c:numRef>
              <c:f>('System Budget'!$J$12,'System Budget'!$J$18)</c:f>
              <c:numCache>
                <c:formatCode>"$"#,##0.00</c:formatCode>
                <c:ptCount val="2"/>
                <c:pt idx="0">
                  <c:v>130562.42</c:v>
                </c:pt>
                <c:pt idx="1">
                  <c:v>22437.58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4935-951C-7DCF8F96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557817303846635"/>
          <c:y val="0.68452778859624142"/>
          <c:w val="0.82412262514384704"/>
          <c:h val="0.26190628433247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62961345271892"/>
          <c:y val="0.12574850299401197"/>
          <c:w val="0.73418024039194518"/>
          <c:h val="0.68862275449101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Budget'!$J$12</c:f>
              <c:numCache>
                <c:formatCode>"$"#,##0.00</c:formatCode>
                <c:ptCount val="1"/>
                <c:pt idx="0">
                  <c:v>130562.42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6-4053-BFA5-7101D21D30BB}"/>
            </c:ext>
          </c:extLst>
        </c:ser>
        <c:ser>
          <c:idx val="1"/>
          <c:order val="1"/>
          <c:tx>
            <c:v>Estimated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Budget'!$I$12</c:f>
              <c:numCache>
                <c:formatCode>"$"#,##0.00</c:formatCode>
                <c:ptCount val="1"/>
                <c:pt idx="0">
                  <c:v>130562.4199999995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6-4053-BFA5-7101D21D30BB}"/>
            </c:ext>
          </c:extLst>
        </c:ser>
        <c:ser>
          <c:idx val="2"/>
          <c:order val="2"/>
          <c:tx>
            <c:v>Budget Cap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'System Budget'!$I$14</c:f>
              <c:numCache>
                <c:formatCode>"$"#,##0.00</c:formatCode>
                <c:ptCount val="1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6-4053-BFA5-7101D21D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72496"/>
        <c:axId val="1"/>
      </c:barChart>
      <c:catAx>
        <c:axId val="58127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5604883462822E-2"/>
          <c:y val="3.2626427406199018E-2"/>
          <c:w val="0.95227524972253053"/>
          <c:h val="0.78629690048939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'System Budget'!$G$4</c:f>
              <c:strCache>
                <c:ptCount val="1"/>
                <c:pt idx="0">
                  <c:v>Anticipatory Mass (Kg)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Budget'!$G$5:$G$10</c:f>
              <c:numCache>
                <c:formatCode>General</c:formatCode>
                <c:ptCount val="6"/>
                <c:pt idx="0">
                  <c:v>40.049999999999997</c:v>
                </c:pt>
                <c:pt idx="1">
                  <c:v>11</c:v>
                </c:pt>
                <c:pt idx="2">
                  <c:v>47.585359999999994</c:v>
                </c:pt>
                <c:pt idx="3">
                  <c:v>43</c:v>
                </c:pt>
                <c:pt idx="4">
                  <c:v>0.5</c:v>
                </c:pt>
                <c:pt idx="5">
                  <c:v>19.642992000000003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FD5-9452-42232E02FE2B}"/>
            </c:ext>
          </c:extLst>
        </c:ser>
        <c:ser>
          <c:idx val="1"/>
          <c:order val="1"/>
          <c:tx>
            <c:strRef>
              <c:f>'System Budget'!$H$4</c:f>
              <c:strCache>
                <c:ptCount val="1"/>
                <c:pt idx="0">
                  <c:v>Actual Mass (Kg)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Budget'!$H$5:$H$10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26.585359999999998</c:v>
                </c:pt>
                <c:pt idx="3">
                  <c:v>28</c:v>
                </c:pt>
                <c:pt idx="4">
                  <c:v>0.5</c:v>
                </c:pt>
                <c:pt idx="5">
                  <c:v>11.212992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4-4FD5-9452-42232E02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835496"/>
        <c:axId val="1"/>
      </c:barChart>
      <c:catAx>
        <c:axId val="57083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835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630410654827968"/>
          <c:y val="0.90048939641109293"/>
          <c:w val="0.34295227524972255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23034622252421"/>
          <c:y val="0.26415094339622641"/>
          <c:w val="0.32362561825450753"/>
          <c:h val="0.471698113207547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27-454C-A274-147A2E31B3C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27-454C-A274-147A2E31B3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Estimated Mass</c:v>
              </c:pt>
              <c:pt idx="1">
                <c:v> Remainder of Budget</c:v>
              </c:pt>
            </c:strLit>
          </c:cat>
          <c:val>
            <c:numRef>
              <c:f>('System Budget'!$G$12,'System Budget'!$G$18)</c:f>
              <c:numCache>
                <c:formatCode>0.00</c:formatCode>
                <c:ptCount val="2"/>
                <c:pt idx="0">
                  <c:v>170.09835199999998</c:v>
                </c:pt>
                <c:pt idx="1">
                  <c:v>36.901648000000023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7-454C-A274-147A2E31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14128596937561"/>
          <c:y val="0.34433962264150941"/>
          <c:w val="0.300971824976692"/>
          <c:h val="0.31603773584905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Budget Trend</a:t>
            </a:r>
          </a:p>
        </c:rich>
      </c:tx>
      <c:layout>
        <c:manualLayout>
          <c:xMode val="edge"/>
          <c:yMode val="edge"/>
          <c:x val="0.3906770255271920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2"/>
          <c:y val="0.19086460032626426"/>
          <c:w val="0.83684794672586016"/>
          <c:h val="0.71125611745513861"/>
        </c:manualLayout>
      </c:layout>
      <c:lineChart>
        <c:grouping val="standard"/>
        <c:varyColors val="0"/>
        <c:ser>
          <c:idx val="2"/>
          <c:order val="0"/>
          <c:tx>
            <c:v>Cost Cap with Margin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Data'!$D$13:$D$17</c:f>
              <c:numCache>
                <c:formatCode>"$"#,##0.00</c:formatCode>
                <c:ptCount val="5"/>
                <c:pt idx="0">
                  <c:v>170000</c:v>
                </c:pt>
                <c:pt idx="1">
                  <c:v>170000</c:v>
                </c:pt>
                <c:pt idx="2">
                  <c:v>170000</c:v>
                </c:pt>
                <c:pt idx="3">
                  <c:v>170000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D-42F3-92FC-ED6DB32BB0DA}"/>
            </c:ext>
          </c:extLst>
        </c:ser>
        <c:ser>
          <c:idx val="0"/>
          <c:order val="1"/>
          <c:tx>
            <c:strRef>
              <c:f>'Historical Data'!$B$12</c:f>
              <c:strCache>
                <c:ptCount val="1"/>
                <c:pt idx="0">
                  <c:v>Max Cost Budget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972253052164262"/>
                  <c:y val="0.427406199021207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6D-42F3-92FC-ED6DB32BB0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629300776914539"/>
                  <c:y val="0.31647634584013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6D-42F3-92FC-ED6DB32BB0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493895671476134"/>
                  <c:y val="0.3066884176182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6D-42F3-92FC-ED6DB32BB0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Data'!$B$13:$B$17</c:f>
              <c:numCache>
                <c:formatCode>"$"#,##0.00</c:formatCode>
                <c:ptCount val="5"/>
                <c:pt idx="0">
                  <c:v>119000</c:v>
                </c:pt>
                <c:pt idx="1">
                  <c:v>136000</c:v>
                </c:pt>
                <c:pt idx="2">
                  <c:v>136000</c:v>
                </c:pt>
                <c:pt idx="3">
                  <c:v>153000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D-42F3-92FC-ED6DB32BB0DA}"/>
            </c:ext>
          </c:extLst>
        </c:ser>
        <c:ser>
          <c:idx val="3"/>
          <c:order val="2"/>
          <c:tx>
            <c:v>Estimated Cost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40288568257491675"/>
                  <c:y val="0.401305057096247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6D-42F3-92FC-ED6DB32BB0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16981132075471"/>
                  <c:y val="0.41435562805872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6D-42F3-92FC-ED6DB32BB0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Data'!$E$13:$E$17</c:f>
              <c:numCache>
                <c:formatCode>"$"#,##0.00</c:formatCode>
                <c:ptCount val="5"/>
                <c:pt idx="0">
                  <c:v>92590</c:v>
                </c:pt>
                <c:pt idx="1">
                  <c:v>130535.48</c:v>
                </c:pt>
                <c:pt idx="2">
                  <c:v>126645.48</c:v>
                </c:pt>
                <c:pt idx="3">
                  <c:v>115619.70999999999</c:v>
                </c:pt>
                <c:pt idx="4">
                  <c:v>130562.4199999995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6D-42F3-92FC-ED6DB32BB0DA}"/>
            </c:ext>
          </c:extLst>
        </c:ser>
        <c:ser>
          <c:idx val="1"/>
          <c:order val="3"/>
          <c:tx>
            <c:strRef>
              <c:f>'Historical Data'!$C$12</c:f>
              <c:strCache>
                <c:ptCount val="1"/>
                <c:pt idx="0">
                  <c:v>Actual Cost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58712541620421754"/>
                  <c:y val="0.5954323001631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6D-42F3-92FC-ED6DB32BB0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Data'!$C$13:$C$17</c:f>
              <c:numCache>
                <c:formatCode>"$"#,##0.00</c:formatCode>
                <c:ptCount val="5"/>
                <c:pt idx="0">
                  <c:v>0</c:v>
                </c:pt>
                <c:pt idx="1">
                  <c:v>30078.42</c:v>
                </c:pt>
                <c:pt idx="2">
                  <c:v>75275.08</c:v>
                </c:pt>
                <c:pt idx="3">
                  <c:v>98065.71</c:v>
                </c:pt>
                <c:pt idx="4">
                  <c:v>130562.42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6D-42F3-92FC-ED6DB32BB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1931224"/>
        <c:axId val="1"/>
      </c:lineChart>
      <c:catAx>
        <c:axId val="80193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1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541620421753607"/>
          <c:y val="0.10603588907014681"/>
          <c:w val="0.63152053274139841"/>
          <c:h val="4.0783034257748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Budget Estimation</a:t>
            </a:r>
          </a:p>
        </c:rich>
      </c:tx>
      <c:layout>
        <c:manualLayout>
          <c:xMode val="edge"/>
          <c:yMode val="edge"/>
          <c:x val="0.320754716981132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6315205327413"/>
          <c:y val="0.27569331158238175"/>
          <c:w val="0.83573806881243062"/>
          <c:h val="0.5807504078303426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Data'!$B$3</c:f>
              <c:strCache>
                <c:ptCount val="1"/>
                <c:pt idx="0">
                  <c:v>Passive Optics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Data'!$B$4:$B$8</c:f>
              <c:numCache>
                <c:formatCode>"$"#,##0.00</c:formatCode>
                <c:ptCount val="5"/>
                <c:pt idx="0">
                  <c:v>18000</c:v>
                </c:pt>
                <c:pt idx="1">
                  <c:v>41404</c:v>
                </c:pt>
                <c:pt idx="2">
                  <c:v>39854</c:v>
                </c:pt>
                <c:pt idx="3">
                  <c:v>31310.6</c:v>
                </c:pt>
                <c:pt idx="4">
                  <c:v>36729.799999999996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8-44A1-AE37-E4F7751218F8}"/>
            </c:ext>
          </c:extLst>
        </c:ser>
        <c:ser>
          <c:idx val="1"/>
          <c:order val="1"/>
          <c:tx>
            <c:strRef>
              <c:f>'Historical Data'!$C$3</c:f>
              <c:strCache>
                <c:ptCount val="1"/>
                <c:pt idx="0">
                  <c:v>Active Optics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Data'!$C$4:$C$8</c:f>
              <c:numCache>
                <c:formatCode>"$"#,##0.00</c:formatCode>
                <c:ptCount val="5"/>
                <c:pt idx="0">
                  <c:v>20500</c:v>
                </c:pt>
                <c:pt idx="1">
                  <c:v>16334.29</c:v>
                </c:pt>
                <c:pt idx="2">
                  <c:v>23494.29</c:v>
                </c:pt>
                <c:pt idx="3">
                  <c:v>23091.955714285712</c:v>
                </c:pt>
                <c:pt idx="4">
                  <c:v>22716.050000000003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8-44A1-AE37-E4F7751218F8}"/>
            </c:ext>
          </c:extLst>
        </c:ser>
        <c:ser>
          <c:idx val="2"/>
          <c:order val="2"/>
          <c:tx>
            <c:strRef>
              <c:f>'Historical Data'!$D$3</c:f>
              <c:strCache>
                <c:ptCount val="1"/>
                <c:pt idx="0">
                  <c:v>ACS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Data'!$D$4:$D$8</c:f>
              <c:numCache>
                <c:formatCode>"$"#,##0.00</c:formatCode>
                <c:ptCount val="5"/>
                <c:pt idx="0">
                  <c:v>22790</c:v>
                </c:pt>
                <c:pt idx="1">
                  <c:v>26918.71</c:v>
                </c:pt>
                <c:pt idx="2">
                  <c:v>17918.71</c:v>
                </c:pt>
                <c:pt idx="3">
                  <c:v>16596.714285714283</c:v>
                </c:pt>
                <c:pt idx="4">
                  <c:v>14486.769999999999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8-44A1-AE37-E4F7751218F8}"/>
            </c:ext>
          </c:extLst>
        </c:ser>
        <c:ser>
          <c:idx val="3"/>
          <c:order val="3"/>
          <c:tx>
            <c:strRef>
              <c:f>'Historical Data'!$E$3</c:f>
              <c:strCache>
                <c:ptCount val="1"/>
                <c:pt idx="0">
                  <c:v>Structures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Data'!$E$4:$E$8</c:f>
              <c:numCache>
                <c:formatCode>"$"#,##0.00</c:formatCode>
                <c:ptCount val="5"/>
                <c:pt idx="0">
                  <c:v>11500</c:v>
                </c:pt>
                <c:pt idx="1">
                  <c:v>27250</c:v>
                </c:pt>
                <c:pt idx="2">
                  <c:v>27250</c:v>
                </c:pt>
                <c:pt idx="3">
                  <c:v>24315.200000000001</c:v>
                </c:pt>
                <c:pt idx="4">
                  <c:v>30058.409999999498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8-44A1-AE37-E4F7751218F8}"/>
            </c:ext>
          </c:extLst>
        </c:ser>
        <c:ser>
          <c:idx val="4"/>
          <c:order val="4"/>
          <c:tx>
            <c:strRef>
              <c:f>'Historical Data'!$F$3</c:f>
              <c:strCache>
                <c:ptCount val="1"/>
                <c:pt idx="0">
                  <c:v>SOC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Data'!$F$4:$F$8</c:f>
              <c:numCache>
                <c:formatCode>"$"#,##0.00</c:formatCode>
                <c:ptCount val="5"/>
                <c:pt idx="0">
                  <c:v>5300</c:v>
                </c:pt>
                <c:pt idx="1">
                  <c:v>3399.98</c:v>
                </c:pt>
                <c:pt idx="2">
                  <c:v>3199.98</c:v>
                </c:pt>
                <c:pt idx="3">
                  <c:v>2096.98</c:v>
                </c:pt>
                <c:pt idx="4">
                  <c:v>2307.4899999999998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8-44A1-AE37-E4F7751218F8}"/>
            </c:ext>
          </c:extLst>
        </c:ser>
        <c:ser>
          <c:idx val="5"/>
          <c:order val="5"/>
          <c:tx>
            <c:strRef>
              <c:f>'Historical Data'!$G$3</c:f>
              <c:strCache>
                <c:ptCount val="1"/>
                <c:pt idx="0">
                  <c:v>PAS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Data'!$G$4:$G$8</c:f>
              <c:numCache>
                <c:formatCode>"$"#,##0.00</c:formatCode>
                <c:ptCount val="5"/>
                <c:pt idx="0">
                  <c:v>14500</c:v>
                </c:pt>
                <c:pt idx="1">
                  <c:v>14228.5</c:v>
                </c:pt>
                <c:pt idx="2">
                  <c:v>14228.5</c:v>
                </c:pt>
                <c:pt idx="3">
                  <c:v>17508.260000000002</c:v>
                </c:pt>
                <c:pt idx="4">
                  <c:v>21329.57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B8-44A1-AE37-E4F7751218F8}"/>
            </c:ext>
          </c:extLst>
        </c:ser>
        <c:ser>
          <c:idx val="6"/>
          <c:order val="6"/>
          <c:tx>
            <c:strRef>
              <c:f>'Historical Data'!$H$3</c:f>
              <c:strCache>
                <c:ptCount val="1"/>
                <c:pt idx="0">
                  <c:v>Miscellaneous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10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Data'!$H$4:$H$8</c:f>
              <c:numCache>
                <c:formatCode>"$"#,##0.00</c:formatCode>
                <c:ptCount val="5"/>
                <c:pt idx="0">
                  <c:v>0</c:v>
                </c:pt>
                <c:pt idx="1">
                  <c:v>400</c:v>
                </c:pt>
                <c:pt idx="2">
                  <c:v>700</c:v>
                </c:pt>
                <c:pt idx="3">
                  <c:v>700</c:v>
                </c:pt>
                <c:pt idx="4">
                  <c:v>2934.3299999999995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B8-44A1-AE37-E4F77512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931880"/>
        <c:axId val="1"/>
      </c:lineChart>
      <c:catAx>
        <c:axId val="8019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1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6581576026637066E-2"/>
          <c:y val="0.12561174551386622"/>
          <c:w val="0.84572697003329633"/>
          <c:h val="0.10277324632952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8"/>
  <sheetViews>
    <sheetView zoomScale="135" workbookViewId="0"/>
  </sheetViews>
  <pageMargins left="0.75" right="0.75" top="1" bottom="1" header="0.5" footer="0.5"/>
  <pageSetup orientation="landscape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CCC7F-F244-4DDE-84AC-04CD6AB29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0.54125</cdr:x>
      <cdr:y>0.03325</cdr:y>
    </cdr:from>
    <cdr:to>
      <cdr:x>0.98025</cdr:x>
      <cdr:y>0.461</cdr:y>
    </cdr:to>
    <cdr:graphicFrame macro="">
      <cdr:nvGraphicFramePr>
        <cdr:cNvPr id="1025" name="Chart 1">
          <a:extLst xmlns:a="http://schemas.openxmlformats.org/drawingml/2006/main">
            <a:ext uri="{FF2B5EF4-FFF2-40B4-BE49-F238E27FC236}">
              <a16:creationId xmlns:a16="http://schemas.microsoft.com/office/drawing/2014/main" id="{9AD64E13-4064-4D28-B630-E44DCF3EF5D1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0.321</cdr:x>
      <cdr:y>0.03325</cdr:y>
    </cdr:from>
    <cdr:to>
      <cdr:x>0.54125</cdr:x>
      <cdr:y>0.306</cdr:y>
    </cdr:to>
    <cdr:graphicFrame macro="">
      <cdr:nvGraphicFramePr>
        <cdr:cNvPr id="1026" name="Chart 2">
          <a:extLst xmlns:a="http://schemas.openxmlformats.org/drawingml/2006/main">
            <a:ext uri="{FF2B5EF4-FFF2-40B4-BE49-F238E27FC236}">
              <a16:creationId xmlns:a16="http://schemas.microsoft.com/office/drawing/2014/main" id="{3366295A-0175-4614-8FA2-2CFE70E7F357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0.71725</cdr:x>
      <cdr:y>0.461</cdr:y>
    </cdr:from>
    <cdr:to>
      <cdr:x>0.98025</cdr:x>
      <cdr:y>0.73375</cdr:y>
    </cdr:to>
    <cdr:graphicFrame macro="">
      <cdr:nvGraphicFramePr>
        <cdr:cNvPr id="1027" name="Chart 3">
          <a:extLst xmlns:a="http://schemas.openxmlformats.org/drawingml/2006/main">
            <a:ext uri="{FF2B5EF4-FFF2-40B4-BE49-F238E27FC236}">
              <a16:creationId xmlns:a16="http://schemas.microsoft.com/office/drawing/2014/main" id="{714C1C30-6412-4955-A114-FA24228E0640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878A-0F4B-4D98-A32B-8C7E551B82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0.6495</cdr:x>
      <cdr:y>0.032</cdr:y>
    </cdr:from>
    <cdr:to>
      <cdr:x>0.99225</cdr:x>
      <cdr:y>0.37875</cdr:y>
    </cdr:to>
    <cdr:graphicFrame macro="">
      <cdr:nvGraphicFramePr>
        <cdr:cNvPr id="2049" name="Chart 1">
          <a:extLst xmlns:a="http://schemas.openxmlformats.org/drawingml/2006/main">
            <a:ext uri="{FF2B5EF4-FFF2-40B4-BE49-F238E27FC236}">
              <a16:creationId xmlns:a16="http://schemas.microsoft.com/office/drawing/2014/main" id="{554E2E9D-C205-4A76-9B26-F4860B46FB6D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E907F-EBA9-404F-9BF6-6B0EC33A6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160D2-4213-425D-98F4-2641266C11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After%20CD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Budget"/>
      <sheetName val="Power (W)"/>
      <sheetName val="(MFLOPS)"/>
      <sheetName val="Mass(kg)"/>
      <sheetName val="Cost($)"/>
      <sheetName val="Actual vs. Anticipatory($)"/>
      <sheetName val="Actual vs. Anticipatory(kg)"/>
      <sheetName val="Cost Budget Trend($)"/>
      <sheetName val="Team $ Use"/>
      <sheetName val="Historical Data"/>
    </sheetNames>
    <sheetDataSet>
      <sheetData sheetId="0"/>
      <sheetData sheetId="1"/>
      <sheetData sheetId="2"/>
      <sheetData sheetId="3"/>
      <sheetData sheetId="4">
        <row r="16">
          <cell r="F16">
            <v>31310.6</v>
          </cell>
        </row>
        <row r="29">
          <cell r="F29">
            <v>23091.955714285712</v>
          </cell>
        </row>
        <row r="47">
          <cell r="F47">
            <v>16596.714285714283</v>
          </cell>
        </row>
        <row r="64">
          <cell r="F64">
            <v>24315.200000000001</v>
          </cell>
        </row>
        <row r="73">
          <cell r="F73">
            <v>2096.98</v>
          </cell>
        </row>
        <row r="101">
          <cell r="F101">
            <v>17508.260000000002</v>
          </cell>
        </row>
        <row r="110">
          <cell r="F110">
            <v>700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nicorp.com/" TargetMode="External"/><Relationship Id="rId1" Type="http://schemas.openxmlformats.org/officeDocument/2006/relationships/hyperlink" Target="http://www.pnicor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0"/>
  <sheetViews>
    <sheetView showGridLines="0" topLeftCell="A2" zoomScale="75" zoomScaleNormal="80" workbookViewId="0">
      <selection activeCell="G12" sqref="G12"/>
    </sheetView>
  </sheetViews>
  <sheetFormatPr defaultRowHeight="15" x14ac:dyDescent="0.2"/>
  <cols>
    <col min="1" max="1" width="3.42578125" style="97" customWidth="1"/>
    <col min="2" max="2" width="22.85546875" style="143" customWidth="1"/>
    <col min="3" max="3" width="18.85546875" style="97" customWidth="1"/>
    <col min="4" max="4" width="18.7109375" style="99" customWidth="1"/>
    <col min="5" max="6" width="18.7109375" style="97" customWidth="1"/>
    <col min="7" max="7" width="18.5703125" style="97" customWidth="1"/>
    <col min="8" max="8" width="17.85546875" style="97" customWidth="1"/>
    <col min="9" max="9" width="20" style="97" customWidth="1"/>
    <col min="10" max="10" width="18.7109375" style="97" customWidth="1"/>
    <col min="11" max="11" width="4.42578125" style="97" customWidth="1"/>
    <col min="12" max="16384" width="9.140625" style="97"/>
  </cols>
  <sheetData>
    <row r="1" spans="1:10" x14ac:dyDescent="0.2">
      <c r="A1" s="160" t="s">
        <v>8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8" customHeight="1" x14ac:dyDescent="0.2">
      <c r="A2" s="161" t="s">
        <v>9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0" ht="6" customHeight="1" thickBot="1" x14ac:dyDescent="0.25">
      <c r="A3" s="51"/>
      <c r="B3" s="98"/>
    </row>
    <row r="4" spans="1:10" ht="60" customHeight="1" thickTop="1" thickBot="1" x14ac:dyDescent="0.25">
      <c r="B4" s="1" t="s">
        <v>0</v>
      </c>
      <c r="C4" s="100" t="s">
        <v>1</v>
      </c>
      <c r="D4" s="101" t="s">
        <v>2</v>
      </c>
      <c r="E4" s="102" t="s">
        <v>3</v>
      </c>
      <c r="F4" s="103" t="s">
        <v>4</v>
      </c>
      <c r="G4" s="100" t="s">
        <v>98</v>
      </c>
      <c r="H4" s="101" t="s">
        <v>138</v>
      </c>
      <c r="I4" s="100" t="s">
        <v>6</v>
      </c>
      <c r="J4" s="101" t="s">
        <v>139</v>
      </c>
    </row>
    <row r="5" spans="1:10" ht="60" customHeight="1" thickTop="1" x14ac:dyDescent="0.2">
      <c r="A5" s="6"/>
      <c r="B5" s="104" t="s">
        <v>10</v>
      </c>
      <c r="C5" s="105">
        <f>'Power (W)'!F7</f>
        <v>8.33</v>
      </c>
      <c r="D5" s="106">
        <f>'Power (W)'!G7</f>
        <v>8.33</v>
      </c>
      <c r="E5" s="107">
        <f>'(MFLOPS)'!F11</f>
        <v>1</v>
      </c>
      <c r="F5" s="108">
        <f>'(MFLOPS)'!G11</f>
        <v>0</v>
      </c>
      <c r="G5" s="109">
        <f>'Mass(kg)'!F16</f>
        <v>40.049999999999997</v>
      </c>
      <c r="H5" s="110">
        <f>'Mass(kg)'!G16</f>
        <v>36.5</v>
      </c>
      <c r="I5" s="111">
        <f>'Cost($)'!F19</f>
        <v>36729.799999999996</v>
      </c>
      <c r="J5" s="112">
        <f>'Cost($)'!G19</f>
        <v>36729.799999999996</v>
      </c>
    </row>
    <row r="6" spans="1:10" ht="60" customHeight="1" x14ac:dyDescent="0.2">
      <c r="B6" s="113" t="s">
        <v>11</v>
      </c>
      <c r="C6" s="114">
        <f>'Power (W)'!F12</f>
        <v>30</v>
      </c>
      <c r="D6" s="108">
        <f>'Power (W)'!G12</f>
        <v>30</v>
      </c>
      <c r="E6" s="115">
        <f>'(MFLOPS)'!F24</f>
        <v>1.8299999999999998</v>
      </c>
      <c r="F6" s="108">
        <f>'(MFLOPS)'!G24</f>
        <v>0</v>
      </c>
      <c r="G6" s="116">
        <f>'Mass(kg)'!F31</f>
        <v>11</v>
      </c>
      <c r="H6" s="117">
        <f>'Mass(kg)'!G31</f>
        <v>0</v>
      </c>
      <c r="I6" s="118">
        <f>'Cost($)'!F38</f>
        <v>22716.050000000003</v>
      </c>
      <c r="J6" s="119">
        <f>'Cost($)'!G38</f>
        <v>22716.050000000003</v>
      </c>
    </row>
    <row r="7" spans="1:10" ht="60" customHeight="1" x14ac:dyDescent="0.2">
      <c r="B7" s="120" t="s">
        <v>12</v>
      </c>
      <c r="C7" s="114">
        <f>'Power (W)'!F23</f>
        <v>55.199999999999996</v>
      </c>
      <c r="D7" s="108">
        <f>'Power (W)'!G23</f>
        <v>55.199999999999996</v>
      </c>
      <c r="E7" s="121">
        <f>'(MFLOPS)'!F30</f>
        <v>3.2099999999999997E-2</v>
      </c>
      <c r="F7" s="108">
        <f>'(MFLOPS)'!G30</f>
        <v>0</v>
      </c>
      <c r="G7" s="114">
        <f>'Mass(kg)'!F45</f>
        <v>47.585359999999994</v>
      </c>
      <c r="H7" s="117">
        <f>'Mass(kg)'!G45</f>
        <v>26.585359999999998</v>
      </c>
      <c r="I7" s="118">
        <f>'Cost($)'!F55</f>
        <v>14486.769999999999</v>
      </c>
      <c r="J7" s="119">
        <f>'Cost($)'!G55</f>
        <v>14486.769999999999</v>
      </c>
    </row>
    <row r="8" spans="1:10" ht="60" customHeight="1" x14ac:dyDescent="0.2">
      <c r="B8" s="120" t="s">
        <v>13</v>
      </c>
      <c r="C8" s="114">
        <f>'Power (W)'!F28</f>
        <v>0</v>
      </c>
      <c r="D8" s="108">
        <f>'Power (W)'!G28</f>
        <v>0</v>
      </c>
      <c r="E8" s="121">
        <f>'(MFLOPS)'!F35</f>
        <v>0</v>
      </c>
      <c r="F8" s="108">
        <f>'(MFLOPS)'!G35</f>
        <v>0</v>
      </c>
      <c r="G8" s="116">
        <f>'Mass(kg)'!F53</f>
        <v>43</v>
      </c>
      <c r="H8" s="117">
        <f>'Mass(kg)'!G53</f>
        <v>28</v>
      </c>
      <c r="I8" s="118">
        <f>'Cost($)'!F73</f>
        <v>30058.409999999498</v>
      </c>
      <c r="J8" s="119">
        <f>'Cost($)'!G73</f>
        <v>30058.41</v>
      </c>
    </row>
    <row r="9" spans="1:10" ht="60" customHeight="1" x14ac:dyDescent="0.2">
      <c r="B9" s="120" t="s">
        <v>14</v>
      </c>
      <c r="C9" s="144">
        <f>'Power (W)'!F34</f>
        <v>8.3333333333333339</v>
      </c>
      <c r="D9" s="108">
        <f>'Power (W)'!G34</f>
        <v>8.33</v>
      </c>
      <c r="E9" s="121">
        <f>'(MFLOPS)'!F41</f>
        <v>0</v>
      </c>
      <c r="F9" s="108">
        <f>'(MFLOPS)'!G41</f>
        <v>0</v>
      </c>
      <c r="G9" s="116">
        <f>'Mass(kg)'!F59</f>
        <v>0.5</v>
      </c>
      <c r="H9" s="117">
        <f>'Mass(kg)'!G59</f>
        <v>0.5</v>
      </c>
      <c r="I9" s="118">
        <f>'Cost($)'!F83</f>
        <v>2307.4899999999998</v>
      </c>
      <c r="J9" s="119">
        <f>'Cost($)'!G83</f>
        <v>2307.4899999999998</v>
      </c>
    </row>
    <row r="10" spans="1:10" ht="60" customHeight="1" x14ac:dyDescent="0.2">
      <c r="B10" s="122" t="s">
        <v>15</v>
      </c>
      <c r="C10" s="144">
        <f>'Power (W)'!F44</f>
        <v>161.67000000000002</v>
      </c>
      <c r="D10" s="108">
        <f>'Power (W)'!G44</f>
        <v>161.67000000000002</v>
      </c>
      <c r="E10" s="121">
        <f>'(MFLOPS)'!F54</f>
        <v>1.6049999999999998E-2</v>
      </c>
      <c r="F10" s="108">
        <f>'(MFLOPS)'!G54</f>
        <v>0</v>
      </c>
      <c r="G10" s="116">
        <f>'Mass(kg)'!F75</f>
        <v>19.642992000000003</v>
      </c>
      <c r="H10" s="117">
        <f>'Mass(kg)'!G75</f>
        <v>11.212992</v>
      </c>
      <c r="I10" s="118">
        <f>'Cost($)'!F112</f>
        <v>21329.57</v>
      </c>
      <c r="J10" s="119">
        <f>'Cost($)'!G112</f>
        <v>21329.57</v>
      </c>
    </row>
    <row r="11" spans="1:10" ht="60" customHeight="1" thickBot="1" x14ac:dyDescent="0.25">
      <c r="B11" s="123" t="s">
        <v>16</v>
      </c>
      <c r="C11" s="114"/>
      <c r="D11" s="124"/>
      <c r="E11" s="121"/>
      <c r="F11" s="108"/>
      <c r="G11" s="125">
        <v>8.32</v>
      </c>
      <c r="H11" s="117">
        <v>67.3</v>
      </c>
      <c r="I11" s="118">
        <f>'Cost($)'!F122</f>
        <v>2934.3299999999995</v>
      </c>
      <c r="J11" s="126">
        <f>'Cost($)'!G122</f>
        <v>2934.3299999999995</v>
      </c>
    </row>
    <row r="12" spans="1:10" ht="16.5" thickTop="1" thickBot="1" x14ac:dyDescent="0.25">
      <c r="B12" s="127" t="s">
        <v>17</v>
      </c>
      <c r="C12" s="128">
        <f t="shared" ref="C12:J12" si="0">SUM(C5:C11)</f>
        <v>263.53333333333336</v>
      </c>
      <c r="D12" s="129">
        <f t="shared" si="0"/>
        <v>263.53000000000003</v>
      </c>
      <c r="E12" s="128">
        <f t="shared" si="0"/>
        <v>2.8781499999999998</v>
      </c>
      <c r="F12" s="129">
        <f t="shared" si="0"/>
        <v>0</v>
      </c>
      <c r="G12" s="128">
        <f t="shared" si="0"/>
        <v>170.09835199999998</v>
      </c>
      <c r="H12" s="129">
        <f t="shared" si="0"/>
        <v>170.09835199999998</v>
      </c>
      <c r="I12" s="130">
        <f t="shared" si="0"/>
        <v>130562.4199999995</v>
      </c>
      <c r="J12" s="131">
        <f t="shared" si="0"/>
        <v>130562.42</v>
      </c>
    </row>
    <row r="13" spans="1:10" s="132" customFormat="1" ht="16.5" thickTop="1" thickBot="1" x14ac:dyDescent="0.25">
      <c r="B13" s="133"/>
      <c r="C13" s="134"/>
      <c r="D13" s="134"/>
      <c r="E13" s="134"/>
      <c r="F13" s="134"/>
      <c r="G13" s="134"/>
      <c r="H13" s="134"/>
      <c r="I13" s="134"/>
      <c r="J13" s="134"/>
    </row>
    <row r="14" spans="1:10" ht="16.5" thickTop="1" thickBot="1" x14ac:dyDescent="0.25">
      <c r="B14" s="127" t="s">
        <v>18</v>
      </c>
      <c r="C14" s="135">
        <v>546</v>
      </c>
      <c r="D14" s="136">
        <v>546</v>
      </c>
      <c r="E14" s="137">
        <v>1000</v>
      </c>
      <c r="F14" s="138">
        <v>1000</v>
      </c>
      <c r="G14" s="135">
        <v>230</v>
      </c>
      <c r="H14" s="136">
        <v>230</v>
      </c>
      <c r="I14" s="139">
        <v>170000</v>
      </c>
      <c r="J14" s="140">
        <v>170000</v>
      </c>
    </row>
    <row r="15" spans="1:10" s="132" customFormat="1" ht="16.5" thickTop="1" thickBot="1" x14ac:dyDescent="0.25">
      <c r="B15" s="133"/>
      <c r="C15" s="134"/>
      <c r="D15" s="134"/>
      <c r="E15" s="134"/>
      <c r="F15" s="134"/>
      <c r="G15" s="134"/>
      <c r="H15" s="134"/>
      <c r="I15" s="134"/>
      <c r="J15" s="134"/>
    </row>
    <row r="16" spans="1:10" ht="16.5" thickTop="1" thickBot="1" x14ac:dyDescent="0.25">
      <c r="B16" s="127" t="s">
        <v>19</v>
      </c>
      <c r="C16" s="137">
        <v>0.1</v>
      </c>
      <c r="D16" s="137">
        <v>0.1</v>
      </c>
      <c r="E16" s="137">
        <v>0.1</v>
      </c>
      <c r="F16" s="137">
        <v>0.1</v>
      </c>
      <c r="G16" s="137">
        <v>0.1</v>
      </c>
      <c r="H16" s="137">
        <v>0.1</v>
      </c>
      <c r="I16" s="137">
        <v>0.1</v>
      </c>
      <c r="J16" s="141">
        <v>0.1</v>
      </c>
    </row>
    <row r="17" spans="2:10" ht="16.5" thickTop="1" thickBot="1" x14ac:dyDescent="0.25">
      <c r="B17" s="127" t="s">
        <v>20</v>
      </c>
      <c r="C17" s="128">
        <f t="shared" ref="C17:J17" si="1">C14*(1-C16)</f>
        <v>491.40000000000003</v>
      </c>
      <c r="D17" s="129">
        <f t="shared" si="1"/>
        <v>491.40000000000003</v>
      </c>
      <c r="E17" s="128">
        <f t="shared" si="1"/>
        <v>900</v>
      </c>
      <c r="F17" s="129">
        <f t="shared" si="1"/>
        <v>900</v>
      </c>
      <c r="G17" s="128">
        <f t="shared" si="1"/>
        <v>207</v>
      </c>
      <c r="H17" s="129">
        <f t="shared" si="1"/>
        <v>207</v>
      </c>
      <c r="I17" s="130">
        <f t="shared" si="1"/>
        <v>153000</v>
      </c>
      <c r="J17" s="142">
        <f t="shared" si="1"/>
        <v>153000</v>
      </c>
    </row>
    <row r="18" spans="2:10" ht="16.5" thickTop="1" thickBot="1" x14ac:dyDescent="0.25">
      <c r="B18" s="127" t="s">
        <v>21</v>
      </c>
      <c r="C18" s="128">
        <f t="shared" ref="C18:J18" si="2">C17-C12</f>
        <v>227.86666666666667</v>
      </c>
      <c r="D18" s="129">
        <f t="shared" si="2"/>
        <v>227.87</v>
      </c>
      <c r="E18" s="128">
        <f t="shared" si="2"/>
        <v>897.12184999999999</v>
      </c>
      <c r="F18" s="129">
        <f t="shared" si="2"/>
        <v>900</v>
      </c>
      <c r="G18" s="128">
        <f t="shared" si="2"/>
        <v>36.901648000000023</v>
      </c>
      <c r="H18" s="129">
        <f t="shared" si="2"/>
        <v>36.901648000000023</v>
      </c>
      <c r="I18" s="130">
        <f t="shared" si="2"/>
        <v>22437.580000000497</v>
      </c>
      <c r="J18" s="140">
        <f t="shared" si="2"/>
        <v>22437.58</v>
      </c>
    </row>
    <row r="19" spans="2:10" ht="15.75" thickTop="1" x14ac:dyDescent="0.2"/>
    <row r="20" spans="2:10" ht="15.75" customHeight="1" x14ac:dyDescent="0.2"/>
  </sheetData>
  <mergeCells count="2">
    <mergeCell ref="A1:J1"/>
    <mergeCell ref="A2:J2"/>
  </mergeCells>
  <phoneticPr fontId="0" type="noConversion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45"/>
  <sheetViews>
    <sheetView topLeftCell="A19" zoomScale="75" workbookViewId="0"/>
  </sheetViews>
  <sheetFormatPr defaultRowHeight="15" x14ac:dyDescent="0.2"/>
  <cols>
    <col min="1" max="1" width="5.7109375" style="3" customWidth="1"/>
    <col min="2" max="2" width="50.7109375" style="42" customWidth="1"/>
    <col min="3" max="3" width="14.7109375" style="89" customWidth="1"/>
    <col min="4" max="4" width="23.42578125" style="69" customWidth="1"/>
    <col min="5" max="5" width="14.7109375" style="3" customWidth="1"/>
    <col min="6" max="6" width="18.7109375" style="69" customWidth="1"/>
    <col min="7" max="7" width="13.28515625" style="51" customWidth="1"/>
    <col min="8" max="8" width="13.28515625" style="3" customWidth="1"/>
    <col min="9" max="9" width="9.140625" style="3"/>
    <col min="10" max="10" width="26.28515625" style="3" customWidth="1"/>
    <col min="11" max="14" width="14.7109375" style="3" customWidth="1"/>
    <col min="15" max="16384" width="9.140625" style="3"/>
  </cols>
  <sheetData>
    <row r="1" spans="2:10" ht="22.5" x14ac:dyDescent="0.3">
      <c r="B1" s="163" t="s">
        <v>26</v>
      </c>
      <c r="C1" s="163"/>
      <c r="D1" s="163"/>
      <c r="E1" s="163"/>
      <c r="F1" s="163"/>
    </row>
    <row r="2" spans="2:10" ht="18" x14ac:dyDescent="0.25">
      <c r="B2" s="164" t="s">
        <v>121</v>
      </c>
      <c r="C2" s="164"/>
      <c r="D2" s="164"/>
      <c r="E2" s="164"/>
      <c r="F2" s="164"/>
    </row>
    <row r="4" spans="2:10" ht="20.25" thickBot="1" x14ac:dyDescent="0.3">
      <c r="B4" s="162" t="s">
        <v>10</v>
      </c>
      <c r="C4" s="162"/>
      <c r="D4" s="162"/>
      <c r="E4" s="162"/>
      <c r="F4" s="162"/>
    </row>
    <row r="5" spans="2:10" s="5" customFormat="1" ht="31.5" thickTop="1" thickBot="1" x14ac:dyDescent="0.25">
      <c r="B5" s="1" t="s">
        <v>22</v>
      </c>
      <c r="C5" s="84" t="s">
        <v>122</v>
      </c>
      <c r="D5" s="53" t="s">
        <v>24</v>
      </c>
      <c r="E5" s="1" t="s">
        <v>97</v>
      </c>
      <c r="F5" s="53" t="s">
        <v>123</v>
      </c>
      <c r="G5" s="1" t="s">
        <v>124</v>
      </c>
      <c r="H5" s="54"/>
      <c r="J5" s="7" t="s">
        <v>28</v>
      </c>
    </row>
    <row r="6" spans="2:10" ht="18" customHeight="1" thickTop="1" thickBot="1" x14ac:dyDescent="0.25">
      <c r="B6" s="85" t="s">
        <v>125</v>
      </c>
      <c r="C6" s="86">
        <v>8.33</v>
      </c>
      <c r="D6" s="45" t="s">
        <v>126</v>
      </c>
      <c r="E6" s="22">
        <v>1</v>
      </c>
      <c r="F6" s="46">
        <f>C6*E6</f>
        <v>8.33</v>
      </c>
      <c r="G6" s="59">
        <v>8.33</v>
      </c>
      <c r="H6" s="54"/>
      <c r="J6" s="13" t="s">
        <v>31</v>
      </c>
    </row>
    <row r="7" spans="2:10" ht="18" customHeight="1" thickTop="1" thickBot="1" x14ac:dyDescent="0.25">
      <c r="B7" s="39" t="s">
        <v>17</v>
      </c>
      <c r="C7" s="87"/>
      <c r="D7" s="63"/>
      <c r="E7" s="41"/>
      <c r="F7" s="63">
        <f>SUM(F6:F6)</f>
        <v>8.33</v>
      </c>
      <c r="G7" s="41">
        <f>SUM(G6:G6)</f>
        <v>8.33</v>
      </c>
      <c r="H7" s="54"/>
      <c r="J7" s="19" t="s">
        <v>33</v>
      </c>
    </row>
    <row r="8" spans="2:10" ht="18" customHeight="1" thickTop="1" x14ac:dyDescent="0.2">
      <c r="B8"/>
      <c r="C8" s="88"/>
      <c r="D8" s="66"/>
      <c r="E8"/>
      <c r="F8" s="66"/>
      <c r="H8" s="58"/>
    </row>
    <row r="9" spans="2:10" ht="20.25" thickBot="1" x14ac:dyDescent="0.3">
      <c r="B9" s="162" t="s">
        <v>11</v>
      </c>
      <c r="C9" s="162"/>
      <c r="D9" s="162"/>
      <c r="E9" s="162"/>
      <c r="F9" s="162"/>
    </row>
    <row r="10" spans="2:10" ht="26.25" customHeight="1" thickTop="1" thickBot="1" x14ac:dyDescent="0.25">
      <c r="B10" s="1" t="s">
        <v>22</v>
      </c>
      <c r="C10" s="84" t="s">
        <v>122</v>
      </c>
      <c r="D10" s="53" t="s">
        <v>24</v>
      </c>
      <c r="E10" s="1" t="s">
        <v>97</v>
      </c>
      <c r="F10" s="53" t="s">
        <v>123</v>
      </c>
      <c r="G10" s="1" t="s">
        <v>124</v>
      </c>
    </row>
    <row r="11" spans="2:10" ht="16.5" thickTop="1" thickBot="1" x14ac:dyDescent="0.25">
      <c r="B11" s="85" t="s">
        <v>127</v>
      </c>
      <c r="C11" s="86">
        <f>30/9</f>
        <v>3.3333333333333335</v>
      </c>
      <c r="D11" s="46" t="s">
        <v>128</v>
      </c>
      <c r="E11" s="22">
        <v>9</v>
      </c>
      <c r="F11" s="46">
        <f>C11*E11</f>
        <v>30</v>
      </c>
      <c r="G11" s="59">
        <v>30</v>
      </c>
      <c r="I11" s="5"/>
    </row>
    <row r="12" spans="2:10" ht="16.5" thickTop="1" thickBot="1" x14ac:dyDescent="0.25">
      <c r="B12" s="39" t="s">
        <v>17</v>
      </c>
      <c r="C12" s="87"/>
      <c r="D12" s="63"/>
      <c r="E12" s="41"/>
      <c r="F12" s="63">
        <f>SUM(F11:F11)</f>
        <v>30</v>
      </c>
      <c r="G12" s="41">
        <f>SUM(G11:G11)</f>
        <v>30</v>
      </c>
    </row>
    <row r="13" spans="2:10" ht="15.75" thickTop="1" x14ac:dyDescent="0.2"/>
    <row r="14" spans="2:10" ht="20.25" thickBot="1" x14ac:dyDescent="0.3">
      <c r="B14" s="162" t="s">
        <v>12</v>
      </c>
      <c r="C14" s="162"/>
      <c r="D14" s="162"/>
      <c r="E14" s="162"/>
      <c r="F14" s="162"/>
    </row>
    <row r="15" spans="2:10" ht="31.5" thickTop="1" thickBot="1" x14ac:dyDescent="0.25">
      <c r="B15" s="1" t="s">
        <v>22</v>
      </c>
      <c r="C15" s="84" t="s">
        <v>122</v>
      </c>
      <c r="D15" s="53" t="s">
        <v>24</v>
      </c>
      <c r="E15" s="1" t="s">
        <v>97</v>
      </c>
      <c r="F15" s="53" t="s">
        <v>123</v>
      </c>
      <c r="G15" s="1" t="s">
        <v>124</v>
      </c>
    </row>
    <row r="16" spans="2:10" ht="15.75" thickTop="1" x14ac:dyDescent="0.2">
      <c r="B16" s="90" t="s">
        <v>129</v>
      </c>
      <c r="C16" s="91">
        <v>26</v>
      </c>
      <c r="D16" s="43" t="s">
        <v>130</v>
      </c>
      <c r="E16" s="10">
        <v>1</v>
      </c>
      <c r="F16" s="43">
        <v>26</v>
      </c>
      <c r="G16" s="55">
        <v>26</v>
      </c>
    </row>
    <row r="17" spans="2:7" x14ac:dyDescent="0.2">
      <c r="B17" s="92" t="s">
        <v>131</v>
      </c>
      <c r="C17" s="93">
        <v>2.5</v>
      </c>
      <c r="D17" s="45"/>
      <c r="E17" s="16">
        <v>1</v>
      </c>
      <c r="F17" s="45">
        <v>2.5</v>
      </c>
      <c r="G17" s="59">
        <v>2.5</v>
      </c>
    </row>
    <row r="18" spans="2:7" x14ac:dyDescent="0.2">
      <c r="B18" s="20" t="s">
        <v>51</v>
      </c>
      <c r="C18" s="86">
        <v>5</v>
      </c>
      <c r="D18" s="46" t="s">
        <v>128</v>
      </c>
      <c r="E18" s="22">
        <v>3</v>
      </c>
      <c r="F18" s="46">
        <f>C18*E18</f>
        <v>15</v>
      </c>
      <c r="G18" s="59">
        <v>15</v>
      </c>
    </row>
    <row r="19" spans="2:7" x14ac:dyDescent="0.2">
      <c r="B19" s="20" t="s">
        <v>132</v>
      </c>
      <c r="C19" s="86">
        <v>0.15</v>
      </c>
      <c r="D19" s="46"/>
      <c r="E19" s="22">
        <v>1</v>
      </c>
      <c r="F19" s="46">
        <f>C19*E19</f>
        <v>0.15</v>
      </c>
      <c r="G19" s="59">
        <v>0.15</v>
      </c>
    </row>
    <row r="20" spans="2:7" x14ac:dyDescent="0.2">
      <c r="B20" s="35" t="s">
        <v>133</v>
      </c>
      <c r="C20" s="86">
        <v>2</v>
      </c>
      <c r="D20" s="46"/>
      <c r="E20" s="22">
        <v>1</v>
      </c>
      <c r="F20" s="46">
        <v>2</v>
      </c>
      <c r="G20" s="59">
        <v>2</v>
      </c>
    </row>
    <row r="21" spans="2:7" x14ac:dyDescent="0.2">
      <c r="B21" s="35" t="s">
        <v>134</v>
      </c>
      <c r="C21" s="86">
        <v>7.05</v>
      </c>
      <c r="D21" s="46"/>
      <c r="E21" s="22">
        <v>1</v>
      </c>
      <c r="F21" s="46">
        <v>7.05</v>
      </c>
      <c r="G21" s="59">
        <v>7.05</v>
      </c>
    </row>
    <row r="22" spans="2:7" ht="15.75" thickBot="1" x14ac:dyDescent="0.25">
      <c r="B22" s="35" t="s">
        <v>135</v>
      </c>
      <c r="C22" s="86">
        <v>2.5</v>
      </c>
      <c r="D22" s="46"/>
      <c r="E22" s="22">
        <v>1</v>
      </c>
      <c r="F22" s="46">
        <f>C22*E22</f>
        <v>2.5</v>
      </c>
      <c r="G22" s="59">
        <v>2.5</v>
      </c>
    </row>
    <row r="23" spans="2:7" ht="16.5" thickTop="1" thickBot="1" x14ac:dyDescent="0.25">
      <c r="B23" s="39" t="s">
        <v>17</v>
      </c>
      <c r="C23" s="87"/>
      <c r="D23" s="63"/>
      <c r="E23" s="41"/>
      <c r="F23" s="63">
        <f>SUM(F16:F22)</f>
        <v>55.199999999999996</v>
      </c>
      <c r="G23" s="41">
        <f>SUM(G16:G22)</f>
        <v>55.199999999999996</v>
      </c>
    </row>
    <row r="24" spans="2:7" ht="15.75" thickTop="1" x14ac:dyDescent="0.2"/>
    <row r="26" spans="2:7" ht="20.25" thickBot="1" x14ac:dyDescent="0.3">
      <c r="B26" s="162" t="s">
        <v>62</v>
      </c>
      <c r="C26" s="162"/>
      <c r="D26" s="162"/>
      <c r="E26" s="162"/>
      <c r="F26" s="162"/>
    </row>
    <row r="27" spans="2:7" ht="31.5" thickTop="1" thickBot="1" x14ac:dyDescent="0.25">
      <c r="B27" s="1" t="s">
        <v>22</v>
      </c>
      <c r="C27" s="84" t="s">
        <v>122</v>
      </c>
      <c r="D27" s="53" t="s">
        <v>24</v>
      </c>
      <c r="E27" s="1" t="s">
        <v>97</v>
      </c>
      <c r="F27" s="53" t="s">
        <v>123</v>
      </c>
      <c r="G27" s="1" t="s">
        <v>124</v>
      </c>
    </row>
    <row r="28" spans="2:7" ht="16.5" thickTop="1" thickBot="1" x14ac:dyDescent="0.25">
      <c r="B28" s="39" t="s">
        <v>17</v>
      </c>
      <c r="C28" s="87"/>
      <c r="D28" s="63"/>
      <c r="E28" s="41"/>
      <c r="F28" s="63">
        <v>0</v>
      </c>
      <c r="G28" s="41">
        <v>0</v>
      </c>
    </row>
    <row r="29" spans="2:7" ht="15.75" thickTop="1" x14ac:dyDescent="0.2"/>
    <row r="32" spans="2:7" ht="20.25" thickBot="1" x14ac:dyDescent="0.3">
      <c r="B32" s="162" t="s">
        <v>14</v>
      </c>
      <c r="C32" s="162"/>
      <c r="D32" s="162"/>
      <c r="E32" s="162"/>
      <c r="F32" s="162"/>
    </row>
    <row r="33" spans="2:7" ht="31.5" thickTop="1" thickBot="1" x14ac:dyDescent="0.25">
      <c r="B33" s="1" t="s">
        <v>22</v>
      </c>
      <c r="C33" s="84" t="s">
        <v>122</v>
      </c>
      <c r="D33" s="53" t="s">
        <v>24</v>
      </c>
      <c r="E33" s="1" t="s">
        <v>97</v>
      </c>
      <c r="F33" s="53" t="s">
        <v>123</v>
      </c>
      <c r="G33" s="1" t="s">
        <v>124</v>
      </c>
    </row>
    <row r="34" spans="2:7" ht="16.5" thickTop="1" thickBot="1" x14ac:dyDescent="0.25">
      <c r="B34" s="85" t="s">
        <v>112</v>
      </c>
      <c r="C34" s="94">
        <v>8.3333333333333339</v>
      </c>
      <c r="D34" s="46" t="s">
        <v>128</v>
      </c>
      <c r="E34" s="22">
        <v>1</v>
      </c>
      <c r="F34" s="86">
        <f>C34*E34</f>
        <v>8.3333333333333339</v>
      </c>
      <c r="G34" s="59">
        <v>8.33</v>
      </c>
    </row>
    <row r="35" spans="2:7" ht="16.5" thickTop="1" thickBot="1" x14ac:dyDescent="0.25">
      <c r="B35" s="39" t="s">
        <v>17</v>
      </c>
      <c r="C35" s="87"/>
      <c r="D35" s="63"/>
      <c r="E35" s="41"/>
      <c r="F35" s="87">
        <f>SUM(F34:F34)</f>
        <v>8.3333333333333339</v>
      </c>
      <c r="G35" s="41">
        <f>SUM(G34:G34)</f>
        <v>8.33</v>
      </c>
    </row>
    <row r="36" spans="2:7" ht="15.75" thickTop="1" x14ac:dyDescent="0.2"/>
    <row r="39" spans="2:7" ht="20.25" thickBot="1" x14ac:dyDescent="0.3">
      <c r="B39" s="162" t="s">
        <v>15</v>
      </c>
      <c r="C39" s="162"/>
      <c r="D39" s="162"/>
      <c r="E39" s="162"/>
      <c r="F39" s="162"/>
    </row>
    <row r="40" spans="2:7" ht="31.5" thickTop="1" thickBot="1" x14ac:dyDescent="0.25">
      <c r="B40" s="1" t="s">
        <v>22</v>
      </c>
      <c r="C40" s="84" t="s">
        <v>122</v>
      </c>
      <c r="D40" s="53" t="s">
        <v>24</v>
      </c>
      <c r="E40" s="1" t="s">
        <v>97</v>
      </c>
      <c r="F40" s="53" t="s">
        <v>123</v>
      </c>
      <c r="G40" s="1" t="s">
        <v>124</v>
      </c>
    </row>
    <row r="41" spans="2:7" ht="15.75" thickTop="1" x14ac:dyDescent="0.2">
      <c r="B41" s="85" t="s">
        <v>120</v>
      </c>
      <c r="C41" s="86">
        <v>0</v>
      </c>
      <c r="D41" s="46" t="s">
        <v>69</v>
      </c>
      <c r="E41" s="22">
        <v>3</v>
      </c>
      <c r="F41" s="46">
        <f>C41*E41</f>
        <v>0</v>
      </c>
      <c r="G41" s="59">
        <v>0</v>
      </c>
    </row>
    <row r="42" spans="2:7" x14ac:dyDescent="0.2">
      <c r="B42" s="85" t="s">
        <v>136</v>
      </c>
      <c r="C42" s="86">
        <v>120</v>
      </c>
      <c r="D42" s="46"/>
      <c r="E42" s="22">
        <v>1</v>
      </c>
      <c r="F42" s="46">
        <f>C42*E42</f>
        <v>120</v>
      </c>
      <c r="G42" s="59">
        <v>120</v>
      </c>
    </row>
    <row r="43" spans="2:7" ht="15.75" thickBot="1" x14ac:dyDescent="0.25">
      <c r="B43" s="85" t="s">
        <v>137</v>
      </c>
      <c r="C43" s="86">
        <v>41.67</v>
      </c>
      <c r="D43" s="46" t="s">
        <v>69</v>
      </c>
      <c r="E43" s="22">
        <v>1</v>
      </c>
      <c r="F43" s="46">
        <f>C43*E43</f>
        <v>41.67</v>
      </c>
      <c r="G43" s="59">
        <v>41.67</v>
      </c>
    </row>
    <row r="44" spans="2:7" ht="16.5" thickTop="1" thickBot="1" x14ac:dyDescent="0.25">
      <c r="B44" s="39" t="s">
        <v>17</v>
      </c>
      <c r="C44" s="87"/>
      <c r="D44" s="63"/>
      <c r="E44" s="41"/>
      <c r="F44" s="63">
        <f>SUM(F41:F43)</f>
        <v>161.67000000000002</v>
      </c>
      <c r="G44" s="41">
        <f>SUM(G41:G43)</f>
        <v>161.67000000000002</v>
      </c>
    </row>
    <row r="45" spans="2:7" ht="15.75" thickTop="1" x14ac:dyDescent="0.2"/>
  </sheetData>
  <mergeCells count="8">
    <mergeCell ref="B26:F26"/>
    <mergeCell ref="B32:F32"/>
    <mergeCell ref="B39:F39"/>
    <mergeCell ref="B1:F1"/>
    <mergeCell ref="B2:F2"/>
    <mergeCell ref="B4:F4"/>
    <mergeCell ref="B9:F9"/>
    <mergeCell ref="B14:F14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55"/>
  <sheetViews>
    <sheetView zoomScale="75" workbookViewId="0"/>
  </sheetViews>
  <sheetFormatPr defaultRowHeight="15" x14ac:dyDescent="0.2"/>
  <cols>
    <col min="1" max="1" width="5.7109375" style="3" customWidth="1"/>
    <col min="2" max="2" width="50.7109375" style="42" customWidth="1"/>
    <col min="3" max="4" width="14.7109375" style="69" customWidth="1"/>
    <col min="5" max="5" width="14.7109375" style="3" customWidth="1"/>
    <col min="6" max="6" width="18.7109375" style="69" customWidth="1"/>
    <col min="7" max="7" width="9.85546875" style="51" customWidth="1"/>
    <col min="8" max="9" width="9.140625" style="3"/>
    <col min="10" max="10" width="24.28515625" style="3" customWidth="1"/>
    <col min="11" max="14" width="14.7109375" style="3" customWidth="1"/>
    <col min="15" max="16384" width="9.140625" style="3"/>
  </cols>
  <sheetData>
    <row r="1" spans="2:10" ht="22.5" x14ac:dyDescent="0.3">
      <c r="B1" s="163" t="s">
        <v>26</v>
      </c>
      <c r="C1" s="163"/>
      <c r="D1" s="163"/>
      <c r="E1" s="163"/>
      <c r="F1" s="163"/>
    </row>
    <row r="2" spans="2:10" ht="18" x14ac:dyDescent="0.25">
      <c r="B2" s="164" t="s">
        <v>114</v>
      </c>
      <c r="C2" s="164"/>
      <c r="D2" s="164"/>
      <c r="E2" s="164"/>
      <c r="F2" s="164"/>
    </row>
    <row r="4" spans="2:10" ht="20.25" thickBot="1" x14ac:dyDescent="0.3">
      <c r="B4" s="162" t="s">
        <v>10</v>
      </c>
      <c r="C4" s="162"/>
      <c r="D4" s="162"/>
      <c r="E4" s="162"/>
      <c r="F4" s="162"/>
    </row>
    <row r="5" spans="2:10" s="5" customFormat="1" ht="31.5" thickTop="1" thickBot="1" x14ac:dyDescent="0.25">
      <c r="B5" s="1" t="s">
        <v>22</v>
      </c>
      <c r="C5" s="53" t="s">
        <v>115</v>
      </c>
      <c r="D5" s="53" t="s">
        <v>24</v>
      </c>
      <c r="E5" s="1" t="s">
        <v>97</v>
      </c>
      <c r="F5" s="53" t="s">
        <v>3</v>
      </c>
      <c r="G5" s="1" t="s">
        <v>4</v>
      </c>
      <c r="H5" s="54"/>
      <c r="J5" s="7" t="s">
        <v>28</v>
      </c>
    </row>
    <row r="6" spans="2:10" ht="18" customHeight="1" thickTop="1" x14ac:dyDescent="0.2">
      <c r="B6" s="8" t="s">
        <v>116</v>
      </c>
      <c r="C6" s="43">
        <v>0</v>
      </c>
      <c r="D6" s="43"/>
      <c r="E6" s="10">
        <v>3</v>
      </c>
      <c r="F6" s="43">
        <f>C6*E6</f>
        <v>0</v>
      </c>
      <c r="G6" s="55"/>
      <c r="H6" s="54"/>
      <c r="J6" s="13" t="s">
        <v>31</v>
      </c>
    </row>
    <row r="7" spans="2:10" ht="18" customHeight="1" x14ac:dyDescent="0.2">
      <c r="B7" s="20" t="s">
        <v>34</v>
      </c>
      <c r="C7" s="56">
        <v>0</v>
      </c>
      <c r="D7" s="46"/>
      <c r="E7" s="22">
        <v>1</v>
      </c>
      <c r="F7" s="46">
        <f>C7*E7</f>
        <v>0</v>
      </c>
      <c r="G7" s="57"/>
      <c r="H7" s="54"/>
      <c r="J7" s="19" t="s">
        <v>33</v>
      </c>
    </row>
    <row r="8" spans="2:10" ht="18" customHeight="1" thickBot="1" x14ac:dyDescent="0.25">
      <c r="B8" s="20" t="s">
        <v>99</v>
      </c>
      <c r="C8" s="165">
        <v>1</v>
      </c>
      <c r="D8" s="21"/>
      <c r="E8" s="22">
        <v>1</v>
      </c>
      <c r="F8" s="46">
        <f>C8*E8</f>
        <v>1</v>
      </c>
      <c r="G8" s="59"/>
      <c r="H8" s="54"/>
      <c r="J8" s="25" t="s">
        <v>35</v>
      </c>
    </row>
    <row r="9" spans="2:10" ht="18" customHeight="1" thickTop="1" x14ac:dyDescent="0.2">
      <c r="B9" s="20" t="s">
        <v>100</v>
      </c>
      <c r="C9" s="166"/>
      <c r="D9" s="21"/>
      <c r="E9" s="22">
        <v>1</v>
      </c>
      <c r="F9" s="46">
        <f>C9*E9</f>
        <v>0</v>
      </c>
      <c r="G9" s="59"/>
      <c r="H9" s="54"/>
    </row>
    <row r="10" spans="2:10" ht="15.75" thickBot="1" x14ac:dyDescent="0.25">
      <c r="B10" s="35" t="s">
        <v>117</v>
      </c>
      <c r="C10" s="82">
        <v>0</v>
      </c>
      <c r="D10" s="27"/>
      <c r="E10" s="37">
        <v>3</v>
      </c>
      <c r="F10" s="46">
        <f>C10*E10</f>
        <v>0</v>
      </c>
      <c r="G10" s="62"/>
      <c r="H10" s="54"/>
    </row>
    <row r="11" spans="2:10" ht="16.5" thickTop="1" thickBot="1" x14ac:dyDescent="0.25">
      <c r="B11" s="39" t="s">
        <v>17</v>
      </c>
      <c r="C11" s="63"/>
      <c r="D11" s="63"/>
      <c r="E11" s="41"/>
      <c r="F11" s="63">
        <f>SUM(F6:F10)</f>
        <v>1</v>
      </c>
      <c r="G11" s="41">
        <f>SUM(G6:G10)</f>
        <v>0</v>
      </c>
      <c r="H11" s="54"/>
    </row>
    <row r="12" spans="2:10" ht="17.25" customHeight="1" thickTop="1" x14ac:dyDescent="0.2">
      <c r="B12" s="33"/>
      <c r="C12" s="64"/>
      <c r="D12" s="64"/>
      <c r="E12" s="34"/>
      <c r="F12" s="64"/>
      <c r="H12" s="68"/>
    </row>
    <row r="13" spans="2:10" x14ac:dyDescent="0.2">
      <c r="B13"/>
      <c r="C13" s="66"/>
      <c r="D13" s="66"/>
      <c r="E13"/>
      <c r="F13" s="66"/>
      <c r="H13" s="68"/>
      <c r="I13" s="5"/>
    </row>
    <row r="14" spans="2:10" x14ac:dyDescent="0.2">
      <c r="B14"/>
      <c r="C14" s="66"/>
      <c r="D14" s="66"/>
      <c r="E14"/>
      <c r="F14" s="66"/>
      <c r="H14" s="58"/>
    </row>
    <row r="15" spans="2:10" x14ac:dyDescent="0.2">
      <c r="B15"/>
      <c r="C15" s="66"/>
      <c r="D15" s="66"/>
      <c r="E15"/>
      <c r="F15" s="66"/>
    </row>
    <row r="16" spans="2:10" ht="20.25" thickBot="1" x14ac:dyDescent="0.3">
      <c r="B16" s="162" t="s">
        <v>11</v>
      </c>
      <c r="C16" s="162"/>
      <c r="D16" s="162"/>
      <c r="E16" s="162"/>
      <c r="F16" s="162"/>
    </row>
    <row r="17" spans="2:7" ht="31.5" thickTop="1" thickBot="1" x14ac:dyDescent="0.25">
      <c r="B17" s="1" t="s">
        <v>22</v>
      </c>
      <c r="C17" s="53" t="s">
        <v>115</v>
      </c>
      <c r="D17" s="53" t="s">
        <v>24</v>
      </c>
      <c r="E17" s="1" t="s">
        <v>97</v>
      </c>
      <c r="F17" s="53" t="s">
        <v>3</v>
      </c>
      <c r="G17" s="1" t="s">
        <v>4</v>
      </c>
    </row>
    <row r="18" spans="2:7" ht="15.75" thickTop="1" x14ac:dyDescent="0.2">
      <c r="B18" s="8" t="s">
        <v>40</v>
      </c>
      <c r="C18" s="43"/>
      <c r="D18" s="9" t="s">
        <v>69</v>
      </c>
      <c r="E18" s="10">
        <v>1</v>
      </c>
      <c r="F18" s="43">
        <f t="shared" ref="F18:F23" si="0">C18*E18</f>
        <v>0</v>
      </c>
      <c r="G18" s="55"/>
    </row>
    <row r="19" spans="2:7" x14ac:dyDescent="0.2">
      <c r="B19" s="20" t="s">
        <v>101</v>
      </c>
      <c r="C19" s="46">
        <v>0.01</v>
      </c>
      <c r="D19" s="21" t="s">
        <v>69</v>
      </c>
      <c r="E19" s="22">
        <v>3</v>
      </c>
      <c r="F19" s="46">
        <f t="shared" si="0"/>
        <v>0.03</v>
      </c>
      <c r="G19" s="59"/>
    </row>
    <row r="20" spans="2:7" x14ac:dyDescent="0.2">
      <c r="B20" s="20" t="s">
        <v>44</v>
      </c>
      <c r="C20" s="46">
        <v>0.6</v>
      </c>
      <c r="D20" s="21" t="s">
        <v>118</v>
      </c>
      <c r="E20" s="22">
        <v>3</v>
      </c>
      <c r="F20" s="46">
        <f t="shared" si="0"/>
        <v>1.7999999999999998</v>
      </c>
      <c r="G20" s="59"/>
    </row>
    <row r="21" spans="2:7" x14ac:dyDescent="0.2">
      <c r="B21" s="20" t="s">
        <v>99</v>
      </c>
      <c r="C21" s="46"/>
      <c r="D21" s="21" t="s">
        <v>69</v>
      </c>
      <c r="E21" s="22">
        <v>1</v>
      </c>
      <c r="F21" s="46">
        <f t="shared" si="0"/>
        <v>0</v>
      </c>
      <c r="G21" s="59"/>
    </row>
    <row r="22" spans="2:7" x14ac:dyDescent="0.2">
      <c r="B22" s="20" t="s">
        <v>102</v>
      </c>
      <c r="C22" s="46">
        <v>0</v>
      </c>
      <c r="D22" s="21" t="s">
        <v>118</v>
      </c>
      <c r="E22" s="22">
        <v>3</v>
      </c>
      <c r="F22" s="46">
        <f t="shared" si="0"/>
        <v>0</v>
      </c>
      <c r="G22" s="59"/>
    </row>
    <row r="23" spans="2:7" ht="15.75" thickBot="1" x14ac:dyDescent="0.25">
      <c r="B23" s="20" t="s">
        <v>103</v>
      </c>
      <c r="C23" s="46">
        <v>0</v>
      </c>
      <c r="D23" s="21" t="s">
        <v>118</v>
      </c>
      <c r="E23" s="22">
        <v>3</v>
      </c>
      <c r="F23" s="46">
        <f t="shared" si="0"/>
        <v>0</v>
      </c>
      <c r="G23" s="59"/>
    </row>
    <row r="24" spans="2:7" ht="16.5" thickTop="1" thickBot="1" x14ac:dyDescent="0.25">
      <c r="B24" s="39" t="s">
        <v>17</v>
      </c>
      <c r="C24" s="63"/>
      <c r="D24" s="63"/>
      <c r="E24" s="41"/>
      <c r="F24" s="63">
        <f>SUM(F18:F23)</f>
        <v>1.8299999999999998</v>
      </c>
      <c r="G24" s="41">
        <f>SUM(G18:G23)</f>
        <v>0</v>
      </c>
    </row>
    <row r="25" spans="2:7" ht="15.75" thickTop="1" x14ac:dyDescent="0.2"/>
    <row r="27" spans="2:7" ht="20.25" thickBot="1" x14ac:dyDescent="0.3">
      <c r="B27" s="162" t="s">
        <v>12</v>
      </c>
      <c r="C27" s="162"/>
      <c r="D27" s="162"/>
      <c r="E27" s="162"/>
      <c r="F27" s="162"/>
    </row>
    <row r="28" spans="2:7" ht="31.5" thickTop="1" thickBot="1" x14ac:dyDescent="0.25">
      <c r="B28" s="1" t="s">
        <v>22</v>
      </c>
      <c r="C28" s="53" t="s">
        <v>115</v>
      </c>
      <c r="D28" s="53" t="s">
        <v>24</v>
      </c>
      <c r="E28" s="1" t="s">
        <v>97</v>
      </c>
      <c r="F28" s="53" t="s">
        <v>3</v>
      </c>
      <c r="G28" s="1" t="s">
        <v>4</v>
      </c>
    </row>
    <row r="29" spans="2:7" ht="16.5" thickTop="1" thickBot="1" x14ac:dyDescent="0.25">
      <c r="B29" s="8" t="s">
        <v>119</v>
      </c>
      <c r="C29" s="43">
        <v>3.2099999999999997E-2</v>
      </c>
      <c r="D29" s="43"/>
      <c r="E29" s="10"/>
      <c r="F29" s="43">
        <f>C29</f>
        <v>3.2099999999999997E-2</v>
      </c>
      <c r="G29" s="55"/>
    </row>
    <row r="30" spans="2:7" ht="16.5" thickTop="1" thickBot="1" x14ac:dyDescent="0.25">
      <c r="B30" s="39" t="s">
        <v>17</v>
      </c>
      <c r="C30" s="63"/>
      <c r="D30" s="63"/>
      <c r="E30" s="41"/>
      <c r="F30" s="63">
        <f>SUM(F29:F29)</f>
        <v>3.2099999999999997E-2</v>
      </c>
      <c r="G30" s="41">
        <f>SUM(G29:G29)</f>
        <v>0</v>
      </c>
    </row>
    <row r="31" spans="2:7" ht="15.75" thickTop="1" x14ac:dyDescent="0.2"/>
    <row r="33" spans="2:7" ht="20.25" thickBot="1" x14ac:dyDescent="0.3">
      <c r="B33" s="162" t="s">
        <v>62</v>
      </c>
      <c r="C33" s="162"/>
      <c r="D33" s="162"/>
      <c r="E33" s="162"/>
      <c r="F33" s="162"/>
    </row>
    <row r="34" spans="2:7" ht="31.5" thickTop="1" thickBot="1" x14ac:dyDescent="0.25">
      <c r="B34" s="1" t="s">
        <v>22</v>
      </c>
      <c r="C34" s="53" t="s">
        <v>115</v>
      </c>
      <c r="D34" s="53" t="s">
        <v>24</v>
      </c>
      <c r="E34" s="1" t="s">
        <v>97</v>
      </c>
      <c r="F34" s="53" t="s">
        <v>3</v>
      </c>
      <c r="G34" s="1" t="s">
        <v>4</v>
      </c>
    </row>
    <row r="35" spans="2:7" ht="16.5" thickTop="1" thickBot="1" x14ac:dyDescent="0.25">
      <c r="B35" s="39" t="s">
        <v>17</v>
      </c>
      <c r="C35" s="63"/>
      <c r="D35" s="63"/>
      <c r="E35" s="41"/>
      <c r="F35" s="63">
        <v>0</v>
      </c>
      <c r="G35" s="41">
        <v>0</v>
      </c>
    </row>
    <row r="36" spans="2:7" ht="15.75" thickTop="1" x14ac:dyDescent="0.2"/>
    <row r="38" spans="2:7" ht="20.25" thickBot="1" x14ac:dyDescent="0.3">
      <c r="B38" s="162" t="s">
        <v>14</v>
      </c>
      <c r="C38" s="162"/>
      <c r="D38" s="162"/>
      <c r="E38" s="162"/>
      <c r="F38" s="162"/>
    </row>
    <row r="39" spans="2:7" ht="31.5" thickTop="1" thickBot="1" x14ac:dyDescent="0.25">
      <c r="B39" s="1" t="s">
        <v>22</v>
      </c>
      <c r="C39" s="53" t="s">
        <v>115</v>
      </c>
      <c r="D39" s="53" t="s">
        <v>24</v>
      </c>
      <c r="E39" s="1" t="s">
        <v>97</v>
      </c>
      <c r="F39" s="53" t="s">
        <v>3</v>
      </c>
      <c r="G39" s="1" t="s">
        <v>4</v>
      </c>
    </row>
    <row r="40" spans="2:7" ht="16.5" thickTop="1" thickBot="1" x14ac:dyDescent="0.25">
      <c r="B40" s="20"/>
      <c r="C40" s="46"/>
      <c r="D40" s="46"/>
      <c r="E40" s="22"/>
      <c r="F40" s="46"/>
      <c r="G40" s="59"/>
    </row>
    <row r="41" spans="2:7" ht="16.5" thickTop="1" thickBot="1" x14ac:dyDescent="0.25">
      <c r="B41" s="39" t="s">
        <v>17</v>
      </c>
      <c r="C41" s="63"/>
      <c r="D41" s="63"/>
      <c r="E41" s="41"/>
      <c r="F41" s="63">
        <f>SUM(F40:F40)</f>
        <v>0</v>
      </c>
      <c r="G41" s="41">
        <f>SUM(G40:G40)</f>
        <v>0</v>
      </c>
    </row>
    <row r="42" spans="2:7" ht="15.75" thickTop="1" x14ac:dyDescent="0.2"/>
    <row r="44" spans="2:7" ht="20.25" thickBot="1" x14ac:dyDescent="0.3">
      <c r="B44" s="162" t="s">
        <v>15</v>
      </c>
      <c r="C44" s="162"/>
      <c r="D44" s="162"/>
      <c r="E44" s="162"/>
      <c r="F44" s="162"/>
    </row>
    <row r="45" spans="2:7" ht="31.5" thickTop="1" thickBot="1" x14ac:dyDescent="0.25">
      <c r="B45" s="1" t="s">
        <v>22</v>
      </c>
      <c r="C45" s="53" t="s">
        <v>115</v>
      </c>
      <c r="D45" s="53" t="s">
        <v>24</v>
      </c>
      <c r="E45" s="1" t="s">
        <v>97</v>
      </c>
      <c r="F45" s="53" t="s">
        <v>3</v>
      </c>
      <c r="G45" s="1" t="s">
        <v>4</v>
      </c>
    </row>
    <row r="46" spans="2:7" ht="15.75" thickTop="1" x14ac:dyDescent="0.2">
      <c r="B46" s="20" t="s">
        <v>120</v>
      </c>
      <c r="C46" s="167">
        <f>0.5*0.0321</f>
        <v>1.6049999999999998E-2</v>
      </c>
      <c r="D46" s="43"/>
      <c r="E46" s="170">
        <v>1</v>
      </c>
      <c r="F46" s="167">
        <f>C46*E46</f>
        <v>1.6049999999999998E-2</v>
      </c>
      <c r="G46" s="55"/>
    </row>
    <row r="47" spans="2:7" x14ac:dyDescent="0.2">
      <c r="B47" s="20" t="s">
        <v>113</v>
      </c>
      <c r="C47" s="168"/>
      <c r="D47" s="46"/>
      <c r="E47" s="171"/>
      <c r="F47" s="168"/>
      <c r="G47" s="59"/>
    </row>
    <row r="48" spans="2:7" x14ac:dyDescent="0.2">
      <c r="B48" s="20" t="s">
        <v>90</v>
      </c>
      <c r="C48" s="168"/>
      <c r="D48" s="46"/>
      <c r="E48" s="171"/>
      <c r="F48" s="168"/>
      <c r="G48" s="59"/>
    </row>
    <row r="49" spans="2:7" x14ac:dyDescent="0.2">
      <c r="B49" s="20" t="s">
        <v>91</v>
      </c>
      <c r="C49" s="168"/>
      <c r="D49" s="46"/>
      <c r="E49" s="171"/>
      <c r="F49" s="168"/>
      <c r="G49" s="59"/>
    </row>
    <row r="50" spans="2:7" x14ac:dyDescent="0.2">
      <c r="B50" s="20" t="s">
        <v>83</v>
      </c>
      <c r="C50" s="168"/>
      <c r="D50" s="46"/>
      <c r="E50" s="171"/>
      <c r="F50" s="168"/>
      <c r="G50" s="59"/>
    </row>
    <row r="51" spans="2:7" x14ac:dyDescent="0.2">
      <c r="B51" s="20" t="s">
        <v>89</v>
      </c>
      <c r="C51" s="168"/>
      <c r="D51" s="46"/>
      <c r="E51" s="171"/>
      <c r="F51" s="168"/>
      <c r="G51" s="59"/>
    </row>
    <row r="52" spans="2:7" x14ac:dyDescent="0.2">
      <c r="B52" s="20" t="s">
        <v>85</v>
      </c>
      <c r="C52" s="168"/>
      <c r="D52" s="46"/>
      <c r="E52" s="171"/>
      <c r="F52" s="168"/>
      <c r="G52" s="81"/>
    </row>
    <row r="53" spans="2:7" ht="15.75" thickBot="1" x14ac:dyDescent="0.25">
      <c r="B53" s="35" t="s">
        <v>92</v>
      </c>
      <c r="C53" s="169"/>
      <c r="D53" s="46"/>
      <c r="E53" s="172"/>
      <c r="F53" s="169"/>
      <c r="G53" s="81"/>
    </row>
    <row r="54" spans="2:7" ht="16.5" thickTop="1" thickBot="1" x14ac:dyDescent="0.25">
      <c r="B54" s="39" t="s">
        <v>17</v>
      </c>
      <c r="C54" s="63"/>
      <c r="D54" s="63"/>
      <c r="E54" s="41"/>
      <c r="F54" s="63">
        <f>SUM(F46:F53)</f>
        <v>1.6049999999999998E-2</v>
      </c>
      <c r="G54" s="41">
        <f>SUM(G46:G53)</f>
        <v>0</v>
      </c>
    </row>
    <row r="55" spans="2:7" ht="15.75" thickTop="1" x14ac:dyDescent="0.2"/>
  </sheetData>
  <mergeCells count="12">
    <mergeCell ref="B38:F38"/>
    <mergeCell ref="B44:F44"/>
    <mergeCell ref="C46:C53"/>
    <mergeCell ref="E46:E53"/>
    <mergeCell ref="F46:F53"/>
    <mergeCell ref="B27:F27"/>
    <mergeCell ref="B33:F33"/>
    <mergeCell ref="B1:F1"/>
    <mergeCell ref="B2:F2"/>
    <mergeCell ref="B4:F4"/>
    <mergeCell ref="B16:F16"/>
    <mergeCell ref="C8:C9"/>
  </mergeCells>
  <phoneticPr fontId="0" type="noConversion"/>
  <pageMargins left="0.75" right="0.75" top="1" bottom="1" header="0.5" footer="0.5"/>
  <pageSetup scale="70" fitToHeight="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H79"/>
  <sheetViews>
    <sheetView showGridLines="0" topLeftCell="A10" zoomScale="75" workbookViewId="0">
      <selection activeCell="P25" sqref="P25"/>
    </sheetView>
  </sheetViews>
  <sheetFormatPr defaultRowHeight="15" x14ac:dyDescent="0.2"/>
  <cols>
    <col min="1" max="1" width="5.7109375" style="3" customWidth="1"/>
    <col min="2" max="2" width="50.5703125" style="42" customWidth="1"/>
    <col min="3" max="4" width="14.7109375" style="69" customWidth="1"/>
    <col min="5" max="5" width="14.7109375" style="3" customWidth="1"/>
    <col min="6" max="6" width="18.7109375" style="69" customWidth="1"/>
    <col min="7" max="7" width="12.140625" style="51" customWidth="1"/>
    <col min="8" max="8" width="12.140625" style="52" customWidth="1"/>
    <col min="9" max="9" width="9.140625" style="3"/>
    <col min="10" max="10" width="24.28515625" style="3" customWidth="1"/>
    <col min="11" max="16384" width="9.140625" style="3"/>
  </cols>
  <sheetData>
    <row r="1" spans="2:10" ht="22.5" x14ac:dyDescent="0.3">
      <c r="B1" s="163" t="s">
        <v>26</v>
      </c>
      <c r="C1" s="163"/>
      <c r="D1" s="163"/>
      <c r="E1" s="163"/>
      <c r="F1" s="163"/>
    </row>
    <row r="2" spans="2:10" ht="18" x14ac:dyDescent="0.25">
      <c r="B2" s="164" t="s">
        <v>95</v>
      </c>
      <c r="C2" s="164"/>
      <c r="D2" s="164"/>
      <c r="E2" s="164"/>
      <c r="F2" s="164"/>
    </row>
    <row r="4" spans="2:10" ht="20.25" thickBot="1" x14ac:dyDescent="0.3">
      <c r="B4" s="162" t="s">
        <v>10</v>
      </c>
      <c r="C4" s="162"/>
      <c r="D4" s="162"/>
      <c r="E4" s="162"/>
      <c r="F4" s="162"/>
    </row>
    <row r="5" spans="2:10" s="5" customFormat="1" ht="31.5" thickTop="1" thickBot="1" x14ac:dyDescent="0.25">
      <c r="B5" s="1" t="s">
        <v>22</v>
      </c>
      <c r="C5" s="53" t="s">
        <v>96</v>
      </c>
      <c r="D5" s="53" t="s">
        <v>24</v>
      </c>
      <c r="E5" s="1" t="s">
        <v>97</v>
      </c>
      <c r="F5" s="53" t="s">
        <v>98</v>
      </c>
      <c r="G5" s="1" t="s">
        <v>5</v>
      </c>
      <c r="H5" s="54"/>
      <c r="J5" s="7" t="s">
        <v>28</v>
      </c>
    </row>
    <row r="6" spans="2:10" ht="18" customHeight="1" thickTop="1" x14ac:dyDescent="0.2">
      <c r="B6" s="8" t="s">
        <v>32</v>
      </c>
      <c r="C6" s="43">
        <v>8.1</v>
      </c>
      <c r="D6" s="43" t="s">
        <v>30</v>
      </c>
      <c r="E6" s="10">
        <v>3</v>
      </c>
      <c r="F6" s="43">
        <f>C6*E6</f>
        <v>24.299999999999997</v>
      </c>
      <c r="G6" s="55">
        <v>24.3</v>
      </c>
      <c r="H6" s="54"/>
      <c r="J6" s="13" t="s">
        <v>31</v>
      </c>
    </row>
    <row r="7" spans="2:10" ht="18" customHeight="1" x14ac:dyDescent="0.2">
      <c r="B7" s="20" t="s">
        <v>34</v>
      </c>
      <c r="C7" s="56">
        <v>4</v>
      </c>
      <c r="D7" s="46"/>
      <c r="E7" s="22">
        <v>1</v>
      </c>
      <c r="F7" s="46">
        <f>C7*E7</f>
        <v>4</v>
      </c>
      <c r="G7" s="57">
        <v>6</v>
      </c>
      <c r="H7" s="58"/>
      <c r="J7" s="19" t="s">
        <v>33</v>
      </c>
    </row>
    <row r="8" spans="2:10" ht="18" customHeight="1" thickBot="1" x14ac:dyDescent="0.25">
      <c r="B8" s="20" t="s">
        <v>99</v>
      </c>
      <c r="C8" s="56">
        <v>1.5</v>
      </c>
      <c r="D8" s="21" t="s">
        <v>69</v>
      </c>
      <c r="E8" s="22">
        <v>1</v>
      </c>
      <c r="F8" s="46">
        <f>C8*E8</f>
        <v>1.5</v>
      </c>
      <c r="G8" s="59">
        <v>0.5</v>
      </c>
      <c r="H8" s="58"/>
      <c r="J8" s="25" t="s">
        <v>35</v>
      </c>
    </row>
    <row r="9" spans="2:10" ht="18" customHeight="1" thickTop="1" x14ac:dyDescent="0.2">
      <c r="B9" s="20" t="s">
        <v>100</v>
      </c>
      <c r="C9" s="56">
        <v>1.5</v>
      </c>
      <c r="D9" s="21" t="s">
        <v>69</v>
      </c>
      <c r="E9" s="22">
        <v>1</v>
      </c>
      <c r="F9" s="46">
        <f>C9*E9</f>
        <v>1.5</v>
      </c>
      <c r="G9" s="59">
        <v>0</v>
      </c>
      <c r="H9" s="58"/>
      <c r="J9" s="26"/>
    </row>
    <row r="10" spans="2:10" ht="18" customHeight="1" x14ac:dyDescent="0.2">
      <c r="B10" s="20" t="s">
        <v>38</v>
      </c>
      <c r="C10" s="60"/>
      <c r="D10" s="27"/>
      <c r="E10" s="37"/>
      <c r="F10" s="46"/>
      <c r="G10" s="59"/>
      <c r="H10" s="58"/>
      <c r="J10" s="26"/>
    </row>
    <row r="11" spans="2:10" ht="18" customHeight="1" x14ac:dyDescent="0.2">
      <c r="B11" s="20" t="s">
        <v>39</v>
      </c>
      <c r="C11" s="60"/>
      <c r="D11" s="27"/>
      <c r="E11" s="37"/>
      <c r="F11" s="46">
        <v>7</v>
      </c>
      <c r="G11" s="59">
        <v>5</v>
      </c>
      <c r="H11" s="58"/>
      <c r="J11" s="26"/>
    </row>
    <row r="12" spans="2:10" ht="18" customHeight="1" x14ac:dyDescent="0.2">
      <c r="B12" s="14" t="s">
        <v>40</v>
      </c>
      <c r="C12" s="60"/>
      <c r="D12" s="27"/>
      <c r="E12" s="37"/>
      <c r="F12" s="46"/>
      <c r="G12" s="59"/>
      <c r="H12" s="58"/>
      <c r="J12" s="26"/>
    </row>
    <row r="13" spans="2:10" ht="18" customHeight="1" x14ac:dyDescent="0.2">
      <c r="B13" s="20" t="s">
        <v>42</v>
      </c>
      <c r="C13" s="60"/>
      <c r="D13" s="27"/>
      <c r="E13" s="37"/>
      <c r="F13" s="46"/>
      <c r="G13" s="59"/>
      <c r="H13" s="58"/>
      <c r="J13" s="26"/>
    </row>
    <row r="14" spans="2:10" ht="18" customHeight="1" x14ac:dyDescent="0.2">
      <c r="B14" s="20" t="s">
        <v>43</v>
      </c>
      <c r="C14" s="60"/>
      <c r="D14" s="27"/>
      <c r="E14" s="37"/>
      <c r="F14" s="46">
        <v>1</v>
      </c>
      <c r="G14" s="59">
        <v>0.7</v>
      </c>
      <c r="H14" s="58"/>
      <c r="J14" s="26"/>
    </row>
    <row r="15" spans="2:10" ht="18" customHeight="1" thickBot="1" x14ac:dyDescent="0.25">
      <c r="B15" s="35" t="s">
        <v>36</v>
      </c>
      <c r="C15" s="61">
        <v>0.25</v>
      </c>
      <c r="D15" s="27"/>
      <c r="E15" s="37">
        <v>3</v>
      </c>
      <c r="F15" s="46">
        <f>C15*E15</f>
        <v>0.75</v>
      </c>
      <c r="G15" s="62"/>
      <c r="H15" s="58"/>
      <c r="J15" s="26"/>
    </row>
    <row r="16" spans="2:10" ht="16.5" thickTop="1" thickBot="1" x14ac:dyDescent="0.25">
      <c r="B16" s="39" t="s">
        <v>17</v>
      </c>
      <c r="C16" s="63"/>
      <c r="D16" s="63"/>
      <c r="E16" s="41"/>
      <c r="F16" s="63">
        <f>SUM(F6:F15)</f>
        <v>40.049999999999997</v>
      </c>
      <c r="G16" s="41">
        <f>SUM(G6:G15)</f>
        <v>36.5</v>
      </c>
    </row>
    <row r="17" spans="2:10" ht="15.75" thickTop="1" x14ac:dyDescent="0.2">
      <c r="B17" s="33"/>
      <c r="C17" s="64"/>
      <c r="D17" s="64"/>
      <c r="E17" s="34"/>
      <c r="F17" s="64"/>
      <c r="H17" s="65"/>
    </row>
    <row r="18" spans="2:10" x14ac:dyDescent="0.2">
      <c r="B18"/>
      <c r="C18" s="66"/>
      <c r="D18" s="66"/>
      <c r="E18"/>
      <c r="F18" s="66"/>
      <c r="G18" s="6"/>
    </row>
    <row r="19" spans="2:10" x14ac:dyDescent="0.2">
      <c r="B19"/>
      <c r="C19" s="66"/>
      <c r="D19" s="66"/>
      <c r="E19"/>
      <c r="F19" s="66"/>
    </row>
    <row r="20" spans="2:10" ht="31.5" customHeight="1" thickBot="1" x14ac:dyDescent="0.3">
      <c r="B20" s="162" t="s">
        <v>11</v>
      </c>
      <c r="C20" s="162"/>
      <c r="D20" s="162"/>
      <c r="E20" s="162"/>
      <c r="F20" s="162"/>
      <c r="H20" s="54"/>
    </row>
    <row r="21" spans="2:10" ht="31.5" thickTop="1" thickBot="1" x14ac:dyDescent="0.25">
      <c r="B21" s="1" t="s">
        <v>22</v>
      </c>
      <c r="C21" s="53" t="s">
        <v>96</v>
      </c>
      <c r="D21" s="53" t="s">
        <v>24</v>
      </c>
      <c r="E21" s="1" t="s">
        <v>97</v>
      </c>
      <c r="F21" s="53" t="s">
        <v>98</v>
      </c>
      <c r="G21" s="1" t="s">
        <v>5</v>
      </c>
      <c r="H21" s="54"/>
      <c r="I21" s="5"/>
    </row>
    <row r="22" spans="2:10" ht="15.75" thickTop="1" x14ac:dyDescent="0.2">
      <c r="B22" s="8" t="s">
        <v>40</v>
      </c>
      <c r="C22" s="67">
        <v>5</v>
      </c>
      <c r="D22" s="9" t="s">
        <v>69</v>
      </c>
      <c r="E22" s="10">
        <v>1</v>
      </c>
      <c r="F22" s="43">
        <f>C22*E22</f>
        <v>5</v>
      </c>
      <c r="G22" s="55"/>
      <c r="H22" s="54"/>
      <c r="I22" s="33"/>
      <c r="J22" s="68"/>
    </row>
    <row r="23" spans="2:10" x14ac:dyDescent="0.2">
      <c r="B23" s="20" t="s">
        <v>101</v>
      </c>
      <c r="C23" s="56">
        <v>0.5</v>
      </c>
      <c r="D23" s="21" t="s">
        <v>69</v>
      </c>
      <c r="E23" s="22">
        <v>3</v>
      </c>
      <c r="F23" s="46">
        <f>C23*E23</f>
        <v>1.5</v>
      </c>
      <c r="G23" s="59"/>
      <c r="H23" s="54"/>
      <c r="I23" s="33"/>
      <c r="J23" s="68"/>
    </row>
    <row r="24" spans="2:10" x14ac:dyDescent="0.2">
      <c r="B24" s="20" t="s">
        <v>44</v>
      </c>
      <c r="C24" s="56">
        <v>0.5</v>
      </c>
      <c r="D24" s="21" t="s">
        <v>30</v>
      </c>
      <c r="E24" s="22">
        <v>3</v>
      </c>
      <c r="F24" s="46">
        <f>C24*E24</f>
        <v>1.5</v>
      </c>
      <c r="G24" s="59"/>
      <c r="H24" s="54"/>
      <c r="I24" s="33"/>
      <c r="J24" s="68"/>
    </row>
    <row r="25" spans="2:10" x14ac:dyDescent="0.2">
      <c r="B25" s="20" t="s">
        <v>102</v>
      </c>
      <c r="C25" s="56">
        <v>0.5</v>
      </c>
      <c r="D25" s="21" t="s">
        <v>69</v>
      </c>
      <c r="E25" s="22">
        <v>3</v>
      </c>
      <c r="F25" s="46">
        <f>C25*E25</f>
        <v>1.5</v>
      </c>
      <c r="G25" s="59"/>
      <c r="H25" s="54"/>
      <c r="I25" s="33"/>
      <c r="J25" s="68"/>
    </row>
    <row r="26" spans="2:10" x14ac:dyDescent="0.2">
      <c r="B26" s="20" t="s">
        <v>103</v>
      </c>
      <c r="C26" s="56">
        <v>0.5</v>
      </c>
      <c r="D26" s="21" t="s">
        <v>69</v>
      </c>
      <c r="E26" s="22">
        <v>3</v>
      </c>
      <c r="F26" s="46">
        <f>C26*E26</f>
        <v>1.5</v>
      </c>
      <c r="G26" s="59"/>
      <c r="H26" s="54"/>
      <c r="I26" s="33"/>
      <c r="J26" s="68"/>
    </row>
    <row r="27" spans="2:10" x14ac:dyDescent="0.2">
      <c r="B27" s="20" t="s">
        <v>46</v>
      </c>
      <c r="C27" s="56"/>
      <c r="D27" s="21"/>
      <c r="E27" s="22"/>
      <c r="F27" s="46"/>
      <c r="G27" s="59"/>
      <c r="H27" s="54"/>
      <c r="I27" s="33"/>
      <c r="J27" s="68"/>
    </row>
    <row r="28" spans="2:10" x14ac:dyDescent="0.2">
      <c r="B28" s="35" t="s">
        <v>45</v>
      </c>
      <c r="C28" s="56"/>
      <c r="D28" s="21"/>
      <c r="E28" s="22"/>
      <c r="F28" s="46"/>
      <c r="G28" s="59"/>
      <c r="H28" s="54"/>
      <c r="I28" s="33"/>
      <c r="J28" s="68"/>
    </row>
    <row r="29" spans="2:10" x14ac:dyDescent="0.2">
      <c r="B29" s="20" t="s">
        <v>48</v>
      </c>
      <c r="C29" s="56"/>
      <c r="D29" s="21"/>
      <c r="E29" s="22"/>
      <c r="F29" s="46"/>
      <c r="G29" s="59"/>
      <c r="H29" s="54"/>
      <c r="I29" s="33"/>
      <c r="J29" s="68"/>
    </row>
    <row r="30" spans="2:10" ht="15.75" thickBot="1" x14ac:dyDescent="0.25">
      <c r="B30" s="35" t="s">
        <v>47</v>
      </c>
      <c r="C30" s="56"/>
      <c r="D30" s="21"/>
      <c r="E30" s="22"/>
      <c r="F30" s="46"/>
      <c r="G30" s="59"/>
      <c r="H30" s="54"/>
      <c r="I30" s="33"/>
      <c r="J30" s="68"/>
    </row>
    <row r="31" spans="2:10" ht="16.5" thickTop="1" thickBot="1" x14ac:dyDescent="0.25">
      <c r="B31" s="39" t="s">
        <v>17</v>
      </c>
      <c r="C31" s="63"/>
      <c r="D31" s="63"/>
      <c r="E31" s="41"/>
      <c r="F31" s="63">
        <f>SUM(F22:F30)</f>
        <v>11</v>
      </c>
      <c r="G31" s="41">
        <f>SUM(G22:G30)</f>
        <v>0</v>
      </c>
      <c r="H31" s="58"/>
      <c r="I31" s="68"/>
      <c r="J31" s="68"/>
    </row>
    <row r="32" spans="2:10" ht="15.75" thickTop="1" x14ac:dyDescent="0.2">
      <c r="H32" s="58"/>
      <c r="I32" s="68"/>
      <c r="J32" s="68"/>
    </row>
    <row r="37" spans="1:242" ht="20.25" thickBot="1" x14ac:dyDescent="0.3">
      <c r="B37" s="162" t="s">
        <v>12</v>
      </c>
      <c r="C37" s="162"/>
      <c r="D37" s="162"/>
      <c r="E37" s="162"/>
      <c r="F37" s="162"/>
    </row>
    <row r="38" spans="1:242" ht="31.5" thickTop="1" thickBot="1" x14ac:dyDescent="0.25">
      <c r="B38" s="1" t="s">
        <v>22</v>
      </c>
      <c r="C38" s="53" t="s">
        <v>96</v>
      </c>
      <c r="D38" s="53" t="s">
        <v>24</v>
      </c>
      <c r="E38" s="1" t="s">
        <v>97</v>
      </c>
      <c r="F38" s="53" t="s">
        <v>98</v>
      </c>
      <c r="G38" s="1" t="s">
        <v>5</v>
      </c>
    </row>
    <row r="39" spans="1:242" ht="15.75" thickTop="1" x14ac:dyDescent="0.2">
      <c r="B39" s="8" t="s">
        <v>104</v>
      </c>
      <c r="C39" s="67">
        <v>7</v>
      </c>
      <c r="D39" s="43" t="s">
        <v>69</v>
      </c>
      <c r="E39" s="10">
        <v>3</v>
      </c>
      <c r="F39" s="43">
        <v>14.7</v>
      </c>
      <c r="G39" s="70">
        <v>14.7</v>
      </c>
      <c r="H39" s="54"/>
    </row>
    <row r="40" spans="1:242" x14ac:dyDescent="0.2">
      <c r="B40" s="20" t="s">
        <v>105</v>
      </c>
      <c r="C40" s="71">
        <v>0.8</v>
      </c>
      <c r="D40" s="46" t="s">
        <v>69</v>
      </c>
      <c r="E40" s="22">
        <v>1</v>
      </c>
      <c r="F40" s="46">
        <f>C40*E40</f>
        <v>0.8</v>
      </c>
      <c r="G40" s="72">
        <v>0.8</v>
      </c>
      <c r="H40" s="73"/>
    </row>
    <row r="41" spans="1:242" x14ac:dyDescent="0.2">
      <c r="B41" s="20" t="s">
        <v>106</v>
      </c>
      <c r="C41" s="71">
        <v>3</v>
      </c>
      <c r="D41" s="46" t="s">
        <v>69</v>
      </c>
      <c r="E41" s="22">
        <v>3</v>
      </c>
      <c r="F41" s="46">
        <f>C41*E41</f>
        <v>9</v>
      </c>
      <c r="G41" s="72">
        <v>9</v>
      </c>
      <c r="H41" s="73"/>
    </row>
    <row r="42" spans="1:242" x14ac:dyDescent="0.2">
      <c r="B42" s="20" t="s">
        <v>107</v>
      </c>
      <c r="C42" s="46">
        <v>4.5359999999999998E-2</v>
      </c>
      <c r="D42" s="46" t="s">
        <v>30</v>
      </c>
      <c r="E42" s="46">
        <v>1</v>
      </c>
      <c r="F42" s="46">
        <f>C42*E42</f>
        <v>4.5359999999999998E-2</v>
      </c>
      <c r="G42" s="72">
        <v>4.5359999999999998E-2</v>
      </c>
      <c r="H42" s="73"/>
      <c r="J42" s="33"/>
    </row>
    <row r="43" spans="1:242" s="68" customFormat="1" x14ac:dyDescent="0.2">
      <c r="A43" s="33"/>
      <c r="B43" s="20" t="s">
        <v>108</v>
      </c>
      <c r="C43" s="71">
        <f>2.04/3</f>
        <v>0.68</v>
      </c>
      <c r="D43" s="46" t="s">
        <v>69</v>
      </c>
      <c r="E43" s="22">
        <v>3</v>
      </c>
      <c r="F43" s="46">
        <v>2.04</v>
      </c>
      <c r="G43" s="72">
        <v>2.04</v>
      </c>
      <c r="H43" s="33"/>
      <c r="I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</row>
    <row r="44" spans="1:242" s="68" customFormat="1" ht="15.75" thickBot="1" x14ac:dyDescent="0.25">
      <c r="A44" s="3"/>
      <c r="B44" s="35" t="s">
        <v>109</v>
      </c>
      <c r="C44" s="74">
        <v>7</v>
      </c>
      <c r="D44" s="75"/>
      <c r="E44" s="75">
        <v>3</v>
      </c>
      <c r="F44" s="46">
        <f>C44*E44</f>
        <v>21</v>
      </c>
      <c r="G44" s="76"/>
      <c r="H44" s="77"/>
      <c r="J44" s="33"/>
    </row>
    <row r="45" spans="1:242" ht="16.5" thickTop="1" thickBot="1" x14ac:dyDescent="0.25">
      <c r="B45" s="39" t="s">
        <v>17</v>
      </c>
      <c r="C45" s="63"/>
      <c r="D45" s="63"/>
      <c r="E45" s="41"/>
      <c r="F45" s="63">
        <f>SUM(F39:F44)</f>
        <v>47.585359999999994</v>
      </c>
      <c r="G45" s="63">
        <f>SUM(G39:G44)</f>
        <v>26.585359999999998</v>
      </c>
      <c r="H45" s="73"/>
    </row>
    <row r="46" spans="1:242" ht="15.75" thickTop="1" x14ac:dyDescent="0.2"/>
    <row r="48" spans="1:242" ht="20.25" thickBot="1" x14ac:dyDescent="0.3">
      <c r="B48" s="162" t="s">
        <v>62</v>
      </c>
      <c r="C48" s="162"/>
      <c r="D48" s="162"/>
      <c r="E48" s="162"/>
      <c r="F48" s="162"/>
    </row>
    <row r="49" spans="2:10" ht="31.5" thickTop="1" thickBot="1" x14ac:dyDescent="0.25">
      <c r="B49" s="1" t="s">
        <v>22</v>
      </c>
      <c r="C49" s="53" t="s">
        <v>96</v>
      </c>
      <c r="D49" s="53" t="s">
        <v>24</v>
      </c>
      <c r="E49" s="1" t="s">
        <v>97</v>
      </c>
      <c r="F49" s="53" t="s">
        <v>98</v>
      </c>
      <c r="G49" s="1" t="s">
        <v>5</v>
      </c>
      <c r="H49" s="54"/>
    </row>
    <row r="50" spans="2:10" ht="15.75" thickTop="1" x14ac:dyDescent="0.2">
      <c r="B50" s="8" t="s">
        <v>110</v>
      </c>
      <c r="C50" s="78">
        <v>24</v>
      </c>
      <c r="D50" s="43" t="s">
        <v>69</v>
      </c>
      <c r="E50" s="10">
        <v>1</v>
      </c>
      <c r="F50" s="43">
        <f>C50*E50</f>
        <v>24</v>
      </c>
      <c r="G50" s="70">
        <v>24</v>
      </c>
      <c r="H50" s="73"/>
    </row>
    <row r="51" spans="2:10" x14ac:dyDescent="0.2">
      <c r="B51" s="20" t="s">
        <v>68</v>
      </c>
      <c r="C51" s="71">
        <v>4</v>
      </c>
      <c r="D51" s="46" t="s">
        <v>69</v>
      </c>
      <c r="E51" s="22">
        <v>1</v>
      </c>
      <c r="F51" s="46">
        <f>C51*E51</f>
        <v>4</v>
      </c>
      <c r="G51" s="72">
        <v>4</v>
      </c>
      <c r="H51" s="73"/>
    </row>
    <row r="52" spans="2:10" ht="15.75" thickBot="1" x14ac:dyDescent="0.25">
      <c r="B52" s="20" t="s">
        <v>111</v>
      </c>
      <c r="C52" s="71">
        <v>15</v>
      </c>
      <c r="D52" s="46"/>
      <c r="E52" s="22">
        <v>1</v>
      </c>
      <c r="F52" s="46">
        <f>C52*E52</f>
        <v>15</v>
      </c>
      <c r="G52" s="72"/>
      <c r="H52" s="73"/>
    </row>
    <row r="53" spans="2:10" ht="16.5" thickTop="1" thickBot="1" x14ac:dyDescent="0.25">
      <c r="B53" s="39" t="s">
        <v>17</v>
      </c>
      <c r="C53" s="63"/>
      <c r="D53" s="63"/>
      <c r="E53" s="41"/>
      <c r="F53" s="63">
        <f>SUM(F50:F52)</f>
        <v>43</v>
      </c>
      <c r="G53" s="63">
        <f>SUM(G50:G52)</f>
        <v>28</v>
      </c>
      <c r="H53" s="73"/>
    </row>
    <row r="54" spans="2:10" ht="15.75" thickTop="1" x14ac:dyDescent="0.2"/>
    <row r="56" spans="2:10" ht="20.25" thickBot="1" x14ac:dyDescent="0.3">
      <c r="B56" s="162" t="s">
        <v>14</v>
      </c>
      <c r="C56" s="162"/>
      <c r="D56" s="162"/>
      <c r="E56" s="162"/>
      <c r="F56" s="162"/>
    </row>
    <row r="57" spans="2:10" ht="31.5" thickTop="1" thickBot="1" x14ac:dyDescent="0.25">
      <c r="B57" s="1" t="s">
        <v>22</v>
      </c>
      <c r="C57" s="53" t="s">
        <v>96</v>
      </c>
      <c r="D57" s="53" t="s">
        <v>24</v>
      </c>
      <c r="E57" s="1" t="s">
        <v>97</v>
      </c>
      <c r="F57" s="53" t="s">
        <v>98</v>
      </c>
      <c r="G57" s="1" t="s">
        <v>5</v>
      </c>
      <c r="H57" s="54"/>
    </row>
    <row r="58" spans="2:10" ht="16.5" thickTop="1" thickBot="1" x14ac:dyDescent="0.25">
      <c r="B58" s="20" t="s">
        <v>112</v>
      </c>
      <c r="C58" s="71">
        <v>0.5</v>
      </c>
      <c r="D58" s="46" t="s">
        <v>69</v>
      </c>
      <c r="E58" s="22">
        <v>1</v>
      </c>
      <c r="F58" s="46">
        <f>C58*E58</f>
        <v>0.5</v>
      </c>
      <c r="G58" s="72">
        <v>0.5</v>
      </c>
      <c r="H58" s="73"/>
    </row>
    <row r="59" spans="2:10" ht="16.5" thickTop="1" thickBot="1" x14ac:dyDescent="0.25">
      <c r="B59" s="39" t="s">
        <v>17</v>
      </c>
      <c r="C59" s="63"/>
      <c r="D59" s="63"/>
      <c r="E59" s="41"/>
      <c r="F59" s="63">
        <f>SUM(F58:F58)</f>
        <v>0.5</v>
      </c>
      <c r="G59" s="63">
        <f>SUM(G58:G58)</f>
        <v>0.5</v>
      </c>
      <c r="H59" s="73"/>
    </row>
    <row r="60" spans="2:10" ht="15.75" thickTop="1" x14ac:dyDescent="0.2">
      <c r="H60" s="73"/>
    </row>
    <row r="62" spans="2:10" ht="20.25" thickBot="1" x14ac:dyDescent="0.3">
      <c r="B62" s="162" t="s">
        <v>15</v>
      </c>
      <c r="C62" s="162"/>
      <c r="D62" s="162"/>
      <c r="E62" s="162"/>
      <c r="F62" s="162"/>
    </row>
    <row r="63" spans="2:10" ht="31.5" thickTop="1" thickBot="1" x14ac:dyDescent="0.25">
      <c r="B63" s="1" t="s">
        <v>22</v>
      </c>
      <c r="C63" s="53" t="s">
        <v>96</v>
      </c>
      <c r="D63" s="53" t="s">
        <v>24</v>
      </c>
      <c r="E63" s="1" t="s">
        <v>97</v>
      </c>
      <c r="F63" s="53" t="s">
        <v>98</v>
      </c>
      <c r="G63" s="79" t="s">
        <v>5</v>
      </c>
      <c r="I63" s="68"/>
      <c r="J63" s="68"/>
    </row>
    <row r="64" spans="2:10" ht="15.75" thickTop="1" x14ac:dyDescent="0.2">
      <c r="B64" s="20" t="s">
        <v>113</v>
      </c>
      <c r="C64" s="56">
        <f>4.12*0.4536</f>
        <v>1.868832</v>
      </c>
      <c r="D64" s="46" t="s">
        <v>69</v>
      </c>
      <c r="E64" s="22">
        <v>6</v>
      </c>
      <c r="F64" s="46">
        <f t="shared" ref="F64:F72" si="0">C64*E64</f>
        <v>11.212992</v>
      </c>
      <c r="G64" s="46">
        <f>F64</f>
        <v>11.212992</v>
      </c>
      <c r="H64" s="73"/>
      <c r="I64" s="80"/>
      <c r="J64" s="68"/>
    </row>
    <row r="65" spans="2:10" x14ac:dyDescent="0.2">
      <c r="B65" s="20" t="s">
        <v>78</v>
      </c>
      <c r="C65" s="56">
        <v>3</v>
      </c>
      <c r="D65" s="46" t="s">
        <v>69</v>
      </c>
      <c r="E65" s="22">
        <v>1</v>
      </c>
      <c r="F65" s="46">
        <f t="shared" si="0"/>
        <v>3</v>
      </c>
      <c r="G65" s="81"/>
      <c r="H65" s="73"/>
      <c r="I65" s="80"/>
      <c r="J65" s="68"/>
    </row>
    <row r="66" spans="2:10" x14ac:dyDescent="0.2">
      <c r="B66" s="20" t="s">
        <v>90</v>
      </c>
      <c r="C66" s="56">
        <v>0.2</v>
      </c>
      <c r="D66" s="46"/>
      <c r="E66" s="22">
        <v>2</v>
      </c>
      <c r="F66" s="46">
        <f t="shared" si="0"/>
        <v>0.4</v>
      </c>
      <c r="G66" s="72"/>
      <c r="H66" s="73"/>
      <c r="I66" s="80"/>
      <c r="J66" s="68"/>
    </row>
    <row r="67" spans="2:10" x14ac:dyDescent="0.2">
      <c r="B67" s="20" t="s">
        <v>91</v>
      </c>
      <c r="C67" s="56">
        <v>0.2</v>
      </c>
      <c r="D67" s="46"/>
      <c r="E67" s="22">
        <v>1</v>
      </c>
      <c r="F67" s="46">
        <f t="shared" si="0"/>
        <v>0.2</v>
      </c>
      <c r="G67" s="72"/>
      <c r="H67" s="73"/>
      <c r="I67" s="80"/>
      <c r="J67" s="68"/>
    </row>
    <row r="68" spans="2:10" x14ac:dyDescent="0.2">
      <c r="B68" s="20" t="s">
        <v>83</v>
      </c>
      <c r="C68" s="60">
        <v>0.4</v>
      </c>
      <c r="D68" s="82"/>
      <c r="E68" s="37">
        <v>1</v>
      </c>
      <c r="F68" s="82">
        <f t="shared" si="0"/>
        <v>0.4</v>
      </c>
      <c r="G68" s="83"/>
      <c r="H68" s="73"/>
      <c r="I68" s="80"/>
      <c r="J68" s="68"/>
    </row>
    <row r="69" spans="2:10" x14ac:dyDescent="0.2">
      <c r="B69" s="20" t="s">
        <v>89</v>
      </c>
      <c r="C69" s="60">
        <v>0.5</v>
      </c>
      <c r="D69" s="82"/>
      <c r="E69" s="37">
        <v>1</v>
      </c>
      <c r="F69" s="82">
        <f t="shared" si="0"/>
        <v>0.5</v>
      </c>
      <c r="G69" s="83"/>
      <c r="H69" s="73"/>
      <c r="I69" s="80"/>
      <c r="J69" s="68"/>
    </row>
    <row r="70" spans="2:10" x14ac:dyDescent="0.2">
      <c r="B70" s="20" t="s">
        <v>85</v>
      </c>
      <c r="C70" s="60">
        <v>0.3</v>
      </c>
      <c r="D70" s="82"/>
      <c r="E70" s="37">
        <v>1</v>
      </c>
      <c r="F70" s="82">
        <f t="shared" si="0"/>
        <v>0.3</v>
      </c>
      <c r="G70" s="83"/>
      <c r="H70" s="73"/>
      <c r="I70" s="80"/>
      <c r="J70" s="68"/>
    </row>
    <row r="71" spans="2:10" x14ac:dyDescent="0.2">
      <c r="B71" s="35" t="s">
        <v>92</v>
      </c>
      <c r="C71" s="60">
        <v>1.5</v>
      </c>
      <c r="D71" s="82"/>
      <c r="E71" s="37">
        <v>1</v>
      </c>
      <c r="F71" s="82">
        <f t="shared" si="0"/>
        <v>1.5</v>
      </c>
      <c r="G71" s="83"/>
      <c r="H71" s="73"/>
      <c r="I71" s="80"/>
      <c r="J71" s="68"/>
    </row>
    <row r="72" spans="2:10" x14ac:dyDescent="0.2">
      <c r="B72" s="20" t="s">
        <v>86</v>
      </c>
      <c r="C72" s="60">
        <v>5.0000000000000001E-3</v>
      </c>
      <c r="D72" s="82"/>
      <c r="E72" s="37">
        <v>6</v>
      </c>
      <c r="F72" s="82">
        <f t="shared" si="0"/>
        <v>0.03</v>
      </c>
      <c r="G72" s="83"/>
      <c r="H72" s="73"/>
      <c r="I72" s="80"/>
      <c r="J72" s="68"/>
    </row>
    <row r="73" spans="2:10" x14ac:dyDescent="0.2">
      <c r="B73" s="20" t="s">
        <v>87</v>
      </c>
      <c r="C73" s="60">
        <v>2</v>
      </c>
      <c r="D73" s="82"/>
      <c r="E73" s="37">
        <v>1</v>
      </c>
      <c r="F73" s="82">
        <f>E73*C73</f>
        <v>2</v>
      </c>
      <c r="G73" s="83"/>
      <c r="H73" s="73"/>
      <c r="I73" s="80"/>
      <c r="J73" s="68"/>
    </row>
    <row r="74" spans="2:10" ht="15.75" thickBot="1" x14ac:dyDescent="0.25">
      <c r="B74" s="20" t="s">
        <v>88</v>
      </c>
      <c r="C74" s="82">
        <v>0.1</v>
      </c>
      <c r="D74" s="82"/>
      <c r="E74" s="37">
        <v>1</v>
      </c>
      <c r="F74" s="82">
        <f>C74*E74</f>
        <v>0.1</v>
      </c>
      <c r="G74" s="83"/>
      <c r="H74" s="73"/>
      <c r="I74" s="80"/>
      <c r="J74" s="68"/>
    </row>
    <row r="75" spans="2:10" ht="16.5" thickTop="1" thickBot="1" x14ac:dyDescent="0.25">
      <c r="B75" s="39" t="s">
        <v>17</v>
      </c>
      <c r="C75" s="63"/>
      <c r="D75" s="63"/>
      <c r="E75" s="41"/>
      <c r="F75" s="63">
        <f>SUM(F64:F74)</f>
        <v>19.642992000000003</v>
      </c>
      <c r="G75" s="63">
        <f>SUM(G64:G74)</f>
        <v>11.212992</v>
      </c>
      <c r="I75" s="80"/>
      <c r="J75" s="68"/>
    </row>
    <row r="76" spans="2:10" ht="15.75" thickTop="1" x14ac:dyDescent="0.2">
      <c r="I76" s="80"/>
      <c r="J76" s="68"/>
    </row>
    <row r="77" spans="2:10" x14ac:dyDescent="0.2">
      <c r="I77" s="80"/>
      <c r="J77" s="68"/>
    </row>
    <row r="78" spans="2:10" x14ac:dyDescent="0.2">
      <c r="I78" s="80"/>
      <c r="J78" s="68"/>
    </row>
    <row r="79" spans="2:10" x14ac:dyDescent="0.2">
      <c r="I79" s="68"/>
      <c r="J79" s="68"/>
    </row>
  </sheetData>
  <mergeCells count="8">
    <mergeCell ref="B56:F56"/>
    <mergeCell ref="B62:F62"/>
    <mergeCell ref="B1:F1"/>
    <mergeCell ref="B2:F2"/>
    <mergeCell ref="B4:F4"/>
    <mergeCell ref="B20:F20"/>
    <mergeCell ref="B37:F37"/>
    <mergeCell ref="B48:F48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125"/>
  <sheetViews>
    <sheetView showGridLines="0" tabSelected="1" topLeftCell="A73" zoomScale="75" workbookViewId="0">
      <selection activeCell="F106" sqref="F106"/>
    </sheetView>
  </sheetViews>
  <sheetFormatPr defaultRowHeight="15" x14ac:dyDescent="0.2"/>
  <cols>
    <col min="1" max="1" width="5.7109375" style="3" customWidth="1"/>
    <col min="2" max="2" width="50.7109375" style="42" customWidth="1"/>
    <col min="3" max="5" width="14.7109375" style="3" customWidth="1"/>
    <col min="6" max="6" width="18.7109375" style="3" customWidth="1"/>
    <col min="7" max="7" width="15.140625" style="4" customWidth="1"/>
    <col min="8" max="9" width="9.140625" style="3"/>
    <col min="10" max="10" width="26.5703125" style="3" customWidth="1"/>
    <col min="11" max="14" width="14.7109375" style="3" customWidth="1"/>
    <col min="15" max="16384" width="9.140625" style="3"/>
  </cols>
  <sheetData>
    <row r="1" spans="2:10" ht="22.5" customHeight="1" x14ac:dyDescent="0.3">
      <c r="B1" s="163" t="s">
        <v>26</v>
      </c>
      <c r="C1" s="163"/>
      <c r="D1" s="163"/>
      <c r="E1" s="163"/>
      <c r="F1" s="163"/>
    </row>
    <row r="2" spans="2:10" ht="18" customHeight="1" x14ac:dyDescent="0.25">
      <c r="B2" s="164" t="s">
        <v>27</v>
      </c>
      <c r="C2" s="164"/>
      <c r="D2" s="164"/>
      <c r="E2" s="164"/>
      <c r="F2" s="164"/>
    </row>
    <row r="3" spans="2:10" ht="31.5" customHeight="1" thickBot="1" x14ac:dyDescent="0.3">
      <c r="B3" s="173" t="s">
        <v>10</v>
      </c>
      <c r="C3" s="173"/>
      <c r="D3" s="173"/>
      <c r="E3" s="173"/>
      <c r="F3" s="173"/>
    </row>
    <row r="4" spans="2:10" s="5" customFormat="1" ht="31.5" thickTop="1" thickBot="1" x14ac:dyDescent="0.25">
      <c r="B4" s="1" t="s">
        <v>22</v>
      </c>
      <c r="C4" s="1" t="s">
        <v>23</v>
      </c>
      <c r="D4" s="1" t="s">
        <v>24</v>
      </c>
      <c r="E4" s="1" t="s">
        <v>25</v>
      </c>
      <c r="F4" s="1" t="s">
        <v>6</v>
      </c>
      <c r="G4" s="2" t="s">
        <v>7</v>
      </c>
      <c r="H4" s="6"/>
      <c r="J4" s="7" t="s">
        <v>28</v>
      </c>
    </row>
    <row r="5" spans="2:10" ht="18" customHeight="1" thickTop="1" x14ac:dyDescent="0.2">
      <c r="B5" s="8" t="s">
        <v>29</v>
      </c>
      <c r="C5" s="9">
        <v>2339</v>
      </c>
      <c r="D5" s="9" t="s">
        <v>30</v>
      </c>
      <c r="E5" s="10">
        <v>1</v>
      </c>
      <c r="F5" s="11">
        <f t="shared" ref="F5:F18" si="0">C5*E5</f>
        <v>2339</v>
      </c>
      <c r="G5" s="12">
        <v>2339</v>
      </c>
      <c r="J5" s="13" t="s">
        <v>31</v>
      </c>
    </row>
    <row r="6" spans="2:10" ht="18" customHeight="1" x14ac:dyDescent="0.2">
      <c r="B6" s="14" t="s">
        <v>32</v>
      </c>
      <c r="C6" s="15">
        <v>2800</v>
      </c>
      <c r="D6" s="15" t="s">
        <v>30</v>
      </c>
      <c r="E6" s="16">
        <v>2</v>
      </c>
      <c r="F6" s="17">
        <f t="shared" si="0"/>
        <v>5600</v>
      </c>
      <c r="G6" s="18">
        <v>5600</v>
      </c>
      <c r="J6" s="19" t="s">
        <v>33</v>
      </c>
    </row>
    <row r="7" spans="2:10" ht="18" customHeight="1" thickBot="1" x14ac:dyDescent="0.25">
      <c r="B7" s="20" t="s">
        <v>34</v>
      </c>
      <c r="C7" s="21">
        <v>3623.6</v>
      </c>
      <c r="D7" s="21"/>
      <c r="E7" s="22">
        <v>1</v>
      </c>
      <c r="F7" s="23">
        <f t="shared" si="0"/>
        <v>3623.6</v>
      </c>
      <c r="G7" s="24">
        <v>3623.6</v>
      </c>
      <c r="J7" s="25" t="s">
        <v>35</v>
      </c>
    </row>
    <row r="8" spans="2:10" ht="18" customHeight="1" thickTop="1" x14ac:dyDescent="0.2">
      <c r="B8" s="20" t="s">
        <v>36</v>
      </c>
      <c r="C8" s="21">
        <v>2300</v>
      </c>
      <c r="D8" s="21"/>
      <c r="E8" s="22">
        <v>4</v>
      </c>
      <c r="F8" s="23">
        <f t="shared" si="0"/>
        <v>9200</v>
      </c>
      <c r="G8" s="18">
        <v>9200</v>
      </c>
      <c r="J8" s="26"/>
    </row>
    <row r="9" spans="2:10" ht="18" customHeight="1" x14ac:dyDescent="0.2">
      <c r="B9" s="20" t="s">
        <v>37</v>
      </c>
      <c r="C9" s="21">
        <v>2500</v>
      </c>
      <c r="D9" s="21"/>
      <c r="E9" s="22">
        <v>1</v>
      </c>
      <c r="F9" s="21">
        <f t="shared" si="0"/>
        <v>2500</v>
      </c>
      <c r="G9" s="18">
        <v>2500</v>
      </c>
    </row>
    <row r="10" spans="2:10" ht="18" customHeight="1" x14ac:dyDescent="0.2">
      <c r="B10" s="20" t="s">
        <v>38</v>
      </c>
      <c r="C10" s="21">
        <v>500</v>
      </c>
      <c r="D10" s="21"/>
      <c r="E10" s="22">
        <v>3</v>
      </c>
      <c r="F10" s="21">
        <f t="shared" si="0"/>
        <v>1500</v>
      </c>
      <c r="G10" s="18">
        <v>1500</v>
      </c>
    </row>
    <row r="11" spans="2:10" ht="18" customHeight="1" x14ac:dyDescent="0.2">
      <c r="B11" s="20" t="s">
        <v>39</v>
      </c>
      <c r="C11" s="21">
        <v>3000</v>
      </c>
      <c r="D11" s="21"/>
      <c r="E11" s="22">
        <v>1</v>
      </c>
      <c r="F11" s="21">
        <f t="shared" si="0"/>
        <v>3000</v>
      </c>
      <c r="G11" s="24">
        <v>3000</v>
      </c>
    </row>
    <row r="12" spans="2:10" ht="18" customHeight="1" x14ac:dyDescent="0.2">
      <c r="B12" s="14" t="s">
        <v>40</v>
      </c>
      <c r="C12" s="15">
        <v>1948</v>
      </c>
      <c r="D12" s="27"/>
      <c r="E12" s="16">
        <v>1</v>
      </c>
      <c r="F12" s="28">
        <f t="shared" si="0"/>
        <v>1948</v>
      </c>
      <c r="G12" s="18">
        <v>1948</v>
      </c>
    </row>
    <row r="13" spans="2:10" ht="18" customHeight="1" x14ac:dyDescent="0.2">
      <c r="B13" s="20" t="s">
        <v>41</v>
      </c>
      <c r="C13" s="21">
        <v>1495</v>
      </c>
      <c r="D13" s="27"/>
      <c r="E13" s="22">
        <v>3</v>
      </c>
      <c r="F13" s="28">
        <f t="shared" si="0"/>
        <v>4485</v>
      </c>
      <c r="G13" s="18">
        <v>4485</v>
      </c>
    </row>
    <row r="14" spans="2:10" x14ac:dyDescent="0.2">
      <c r="B14" s="20" t="s">
        <v>42</v>
      </c>
      <c r="C14" s="21">
        <v>90</v>
      </c>
      <c r="D14" s="21"/>
      <c r="E14" s="22">
        <v>2</v>
      </c>
      <c r="F14" s="21">
        <f t="shared" si="0"/>
        <v>180</v>
      </c>
      <c r="G14" s="24">
        <v>180</v>
      </c>
    </row>
    <row r="15" spans="2:10" x14ac:dyDescent="0.2">
      <c r="B15" s="20" t="s">
        <v>164</v>
      </c>
      <c r="C15" s="21">
        <v>105.7</v>
      </c>
      <c r="D15" s="21"/>
      <c r="E15" s="22">
        <v>1</v>
      </c>
      <c r="F15" s="21">
        <f t="shared" si="0"/>
        <v>105.7</v>
      </c>
      <c r="G15" s="24">
        <v>105.7</v>
      </c>
    </row>
    <row r="16" spans="2:10" x14ac:dyDescent="0.2">
      <c r="B16" s="20" t="s">
        <v>165</v>
      </c>
      <c r="C16" s="21">
        <v>131.5</v>
      </c>
      <c r="D16" s="21"/>
      <c r="E16" s="22">
        <v>1</v>
      </c>
      <c r="F16" s="21">
        <f t="shared" si="0"/>
        <v>131.5</v>
      </c>
      <c r="G16" s="24">
        <v>131.5</v>
      </c>
    </row>
    <row r="17" spans="2:9" x14ac:dyDescent="0.2">
      <c r="B17" s="20" t="s">
        <v>166</v>
      </c>
      <c r="C17" s="21">
        <v>1617</v>
      </c>
      <c r="D17" s="21"/>
      <c r="E17" s="22">
        <v>1</v>
      </c>
      <c r="F17" s="21">
        <f>C17*E17</f>
        <v>1617</v>
      </c>
      <c r="G17" s="24">
        <v>1617</v>
      </c>
    </row>
    <row r="18" spans="2:9" x14ac:dyDescent="0.2">
      <c r="B18" s="20" t="s">
        <v>43</v>
      </c>
      <c r="C18" s="21">
        <v>500</v>
      </c>
      <c r="D18" s="21"/>
      <c r="E18" s="22">
        <v>1</v>
      </c>
      <c r="F18" s="21">
        <f t="shared" si="0"/>
        <v>500</v>
      </c>
      <c r="G18" s="24">
        <v>500</v>
      </c>
    </row>
    <row r="19" spans="2:9" ht="15.75" thickBot="1" x14ac:dyDescent="0.25">
      <c r="B19" s="29" t="s">
        <v>17</v>
      </c>
      <c r="C19" s="30"/>
      <c r="D19" s="30"/>
      <c r="E19" s="31"/>
      <c r="F19" s="32">
        <f>SUM(F5:F18)</f>
        <v>36729.799999999996</v>
      </c>
      <c r="G19" s="30">
        <f>SUM(G5:G18)</f>
        <v>36729.799999999996</v>
      </c>
    </row>
    <row r="20" spans="2:9" ht="15.75" thickTop="1" x14ac:dyDescent="0.2">
      <c r="B20" s="33"/>
      <c r="C20" s="34"/>
      <c r="D20" s="34"/>
      <c r="E20" s="34"/>
      <c r="F20" s="34"/>
    </row>
    <row r="21" spans="2:9" x14ac:dyDescent="0.2">
      <c r="B21"/>
      <c r="C21"/>
      <c r="D21"/>
      <c r="E21"/>
      <c r="F21"/>
    </row>
    <row r="22" spans="2:9" ht="15.75" customHeight="1" x14ac:dyDescent="0.2">
      <c r="B22"/>
      <c r="C22"/>
      <c r="D22"/>
      <c r="E22"/>
      <c r="F22"/>
    </row>
    <row r="23" spans="2:9" ht="15.75" customHeight="1" thickBot="1" x14ac:dyDescent="0.3">
      <c r="B23" s="162" t="s">
        <v>11</v>
      </c>
      <c r="C23" s="162"/>
      <c r="D23" s="162"/>
      <c r="E23" s="162"/>
      <c r="F23" s="162"/>
      <c r="H23" s="5"/>
      <c r="I23" s="5"/>
    </row>
    <row r="24" spans="2:9" ht="31.5" thickTop="1" thickBot="1" x14ac:dyDescent="0.25">
      <c r="B24" s="1" t="s">
        <v>22</v>
      </c>
      <c r="C24" s="1" t="s">
        <v>23</v>
      </c>
      <c r="D24" s="1" t="s">
        <v>24</v>
      </c>
      <c r="E24" s="1" t="s">
        <v>25</v>
      </c>
      <c r="F24" s="1" t="s">
        <v>6</v>
      </c>
      <c r="G24" s="2" t="s">
        <v>7</v>
      </c>
    </row>
    <row r="25" spans="2:9" ht="15.75" thickTop="1" x14ac:dyDescent="0.2">
      <c r="B25" s="20" t="s">
        <v>44</v>
      </c>
      <c r="C25" s="21">
        <v>2575</v>
      </c>
      <c r="D25" s="9"/>
      <c r="E25" s="22">
        <v>3</v>
      </c>
      <c r="F25" s="9">
        <f t="shared" ref="F25:F37" si="1">C25*E25</f>
        <v>7725</v>
      </c>
      <c r="G25" s="18">
        <v>7725</v>
      </c>
    </row>
    <row r="26" spans="2:9" x14ac:dyDescent="0.2">
      <c r="B26" s="35" t="s">
        <v>45</v>
      </c>
      <c r="C26" s="36">
        <v>3000</v>
      </c>
      <c r="D26" s="21"/>
      <c r="E26" s="37">
        <v>1</v>
      </c>
      <c r="F26" s="21">
        <f t="shared" si="1"/>
        <v>3000</v>
      </c>
      <c r="G26" s="38">
        <v>3000</v>
      </c>
    </row>
    <row r="27" spans="2:9" x14ac:dyDescent="0.2">
      <c r="B27" s="35" t="s">
        <v>46</v>
      </c>
      <c r="C27" s="27">
        <v>515</v>
      </c>
      <c r="D27" s="27"/>
      <c r="E27" s="37">
        <v>9</v>
      </c>
      <c r="F27" s="21">
        <f t="shared" si="1"/>
        <v>4635</v>
      </c>
      <c r="G27" s="38">
        <v>4635</v>
      </c>
    </row>
    <row r="28" spans="2:9" x14ac:dyDescent="0.2">
      <c r="B28" s="35" t="s">
        <v>47</v>
      </c>
      <c r="C28" s="27">
        <v>177</v>
      </c>
      <c r="D28" s="27"/>
      <c r="E28" s="37">
        <v>4</v>
      </c>
      <c r="F28" s="21">
        <f t="shared" si="1"/>
        <v>708</v>
      </c>
      <c r="G28" s="38">
        <v>708</v>
      </c>
    </row>
    <row r="29" spans="2:9" x14ac:dyDescent="0.2">
      <c r="B29" s="20" t="s">
        <v>48</v>
      </c>
      <c r="C29" s="27">
        <v>1048</v>
      </c>
      <c r="D29" s="27"/>
      <c r="E29" s="37">
        <v>1</v>
      </c>
      <c r="F29" s="21">
        <f t="shared" si="1"/>
        <v>1048</v>
      </c>
      <c r="G29" s="38">
        <v>1048</v>
      </c>
    </row>
    <row r="30" spans="2:9" x14ac:dyDescent="0.2">
      <c r="B30" s="20" t="s">
        <v>156</v>
      </c>
      <c r="C30" s="27">
        <v>841.67</v>
      </c>
      <c r="D30" s="27"/>
      <c r="E30" s="37">
        <v>1</v>
      </c>
      <c r="F30" s="21">
        <f t="shared" si="1"/>
        <v>841.67</v>
      </c>
      <c r="G30" s="155">
        <v>841.67</v>
      </c>
    </row>
    <row r="31" spans="2:9" x14ac:dyDescent="0.2">
      <c r="B31" s="20" t="s">
        <v>167</v>
      </c>
      <c r="C31" s="27">
        <v>583.80999999999995</v>
      </c>
      <c r="D31" s="27"/>
      <c r="E31" s="37">
        <v>1</v>
      </c>
      <c r="F31" s="21">
        <f t="shared" si="1"/>
        <v>583.80999999999995</v>
      </c>
      <c r="G31" s="155">
        <v>583.80999999999995</v>
      </c>
    </row>
    <row r="32" spans="2:9" x14ac:dyDescent="0.2">
      <c r="B32" s="20" t="s">
        <v>168</v>
      </c>
      <c r="C32" s="27">
        <v>45</v>
      </c>
      <c r="D32" s="27"/>
      <c r="E32" s="37">
        <v>6</v>
      </c>
      <c r="F32" s="21">
        <f t="shared" si="1"/>
        <v>270</v>
      </c>
      <c r="G32" s="155">
        <v>270</v>
      </c>
    </row>
    <row r="33" spans="2:7" x14ac:dyDescent="0.2">
      <c r="B33" s="20" t="s">
        <v>169</v>
      </c>
      <c r="C33" s="27">
        <v>54.9</v>
      </c>
      <c r="D33" s="27"/>
      <c r="E33" s="37">
        <v>1</v>
      </c>
      <c r="F33" s="21">
        <f t="shared" si="1"/>
        <v>54.9</v>
      </c>
      <c r="G33" s="155">
        <v>54.9</v>
      </c>
    </row>
    <row r="34" spans="2:7" x14ac:dyDescent="0.2">
      <c r="B34" s="20" t="s">
        <v>170</v>
      </c>
      <c r="C34" s="27">
        <v>683.9</v>
      </c>
      <c r="D34" s="27"/>
      <c r="E34" s="37">
        <v>1</v>
      </c>
      <c r="F34" s="21">
        <f t="shared" si="1"/>
        <v>683.9</v>
      </c>
      <c r="G34" s="155">
        <v>683.9</v>
      </c>
    </row>
    <row r="35" spans="2:7" x14ac:dyDescent="0.2">
      <c r="B35" s="20" t="s">
        <v>171</v>
      </c>
      <c r="C35" s="27">
        <v>13.27</v>
      </c>
      <c r="D35" s="27"/>
      <c r="E35" s="37">
        <v>1</v>
      </c>
      <c r="F35" s="21">
        <f t="shared" si="1"/>
        <v>13.27</v>
      </c>
      <c r="G35" s="155">
        <v>13.27</v>
      </c>
    </row>
    <row r="36" spans="2:7" x14ac:dyDescent="0.2">
      <c r="B36" s="20" t="s">
        <v>172</v>
      </c>
      <c r="C36" s="27">
        <v>4</v>
      </c>
      <c r="D36" s="27"/>
      <c r="E36" s="37">
        <v>10</v>
      </c>
      <c r="F36" s="21">
        <f t="shared" si="1"/>
        <v>40</v>
      </c>
      <c r="G36" s="155">
        <v>40</v>
      </c>
    </row>
    <row r="37" spans="2:7" ht="15.75" thickBot="1" x14ac:dyDescent="0.25">
      <c r="B37" s="20" t="s">
        <v>49</v>
      </c>
      <c r="C37" s="21">
        <v>259.375</v>
      </c>
      <c r="D37" s="21"/>
      <c r="E37" s="22">
        <v>12</v>
      </c>
      <c r="F37" s="21">
        <f t="shared" si="1"/>
        <v>3112.5</v>
      </c>
      <c r="G37" s="24">
        <v>3112.5</v>
      </c>
    </row>
    <row r="38" spans="2:7" ht="16.5" thickTop="1" thickBot="1" x14ac:dyDescent="0.25">
      <c r="B38" s="39" t="s">
        <v>17</v>
      </c>
      <c r="C38" s="40"/>
      <c r="D38" s="40"/>
      <c r="E38" s="41"/>
      <c r="F38" s="40">
        <f>SUM(F25:F37)</f>
        <v>22716.050000000003</v>
      </c>
      <c r="G38" s="40">
        <f>SUM(G25:G37)</f>
        <v>22716.050000000003</v>
      </c>
    </row>
    <row r="39" spans="2:7" ht="15.75" thickTop="1" x14ac:dyDescent="0.2"/>
    <row r="42" spans="2:7" ht="20.25" thickBot="1" x14ac:dyDescent="0.3">
      <c r="B42" s="162" t="s">
        <v>50</v>
      </c>
      <c r="C42" s="162"/>
      <c r="D42" s="162"/>
      <c r="E42" s="162"/>
      <c r="F42" s="162"/>
    </row>
    <row r="43" spans="2:7" ht="31.5" thickTop="1" thickBot="1" x14ac:dyDescent="0.25">
      <c r="B43" s="1" t="s">
        <v>22</v>
      </c>
      <c r="C43" s="1" t="s">
        <v>23</v>
      </c>
      <c r="D43" s="1" t="s">
        <v>24</v>
      </c>
      <c r="E43" s="1" t="s">
        <v>25</v>
      </c>
      <c r="F43" s="1" t="s">
        <v>6</v>
      </c>
      <c r="G43" s="2" t="s">
        <v>7</v>
      </c>
    </row>
    <row r="44" spans="2:7" ht="15.75" thickTop="1" x14ac:dyDescent="0.2">
      <c r="B44" s="8" t="s">
        <v>173</v>
      </c>
      <c r="C44" s="9">
        <v>300</v>
      </c>
      <c r="D44" s="43"/>
      <c r="E44" s="10">
        <v>3</v>
      </c>
      <c r="F44" s="44">
        <f>C44*E44</f>
        <v>900</v>
      </c>
      <c r="G44" s="12">
        <v>900</v>
      </c>
    </row>
    <row r="45" spans="2:7" x14ac:dyDescent="0.2">
      <c r="B45" s="20" t="s">
        <v>51</v>
      </c>
      <c r="C45" s="21">
        <v>0</v>
      </c>
      <c r="D45" s="45" t="s">
        <v>52</v>
      </c>
      <c r="E45" s="22">
        <v>1</v>
      </c>
      <c r="F45" s="21">
        <f>C45*E45</f>
        <v>0</v>
      </c>
      <c r="G45" s="18">
        <v>0</v>
      </c>
    </row>
    <row r="46" spans="2:7" x14ac:dyDescent="0.2">
      <c r="B46" s="20" t="s">
        <v>53</v>
      </c>
      <c r="C46" s="21">
        <v>802</v>
      </c>
      <c r="D46" s="46"/>
      <c r="E46" s="22">
        <v>3</v>
      </c>
      <c r="F46" s="21">
        <f>C46*E46</f>
        <v>2406</v>
      </c>
      <c r="G46" s="18">
        <v>2406</v>
      </c>
    </row>
    <row r="47" spans="2:7" x14ac:dyDescent="0.2">
      <c r="B47" s="20" t="s">
        <v>54</v>
      </c>
      <c r="C47" s="21">
        <v>769</v>
      </c>
      <c r="D47" s="47" t="s">
        <v>55</v>
      </c>
      <c r="E47" s="22">
        <v>1</v>
      </c>
      <c r="F47" s="174">
        <v>1500</v>
      </c>
      <c r="G47" s="176">
        <v>1500</v>
      </c>
    </row>
    <row r="48" spans="2:7" x14ac:dyDescent="0.2">
      <c r="B48" s="20" t="s">
        <v>56</v>
      </c>
      <c r="C48" s="21">
        <v>699</v>
      </c>
      <c r="D48" s="47" t="s">
        <v>55</v>
      </c>
      <c r="E48" s="22">
        <v>1</v>
      </c>
      <c r="F48" s="175"/>
      <c r="G48" s="177"/>
    </row>
    <row r="49" spans="2:10" x14ac:dyDescent="0.2">
      <c r="B49" s="20" t="s">
        <v>57</v>
      </c>
      <c r="C49" s="21">
        <f>6490/3</f>
        <v>2163.3333333333335</v>
      </c>
      <c r="D49" s="21" t="s">
        <v>58</v>
      </c>
      <c r="E49" s="22">
        <v>3</v>
      </c>
      <c r="F49" s="21">
        <f t="shared" ref="F49:F54" si="2">C49*E49</f>
        <v>6490</v>
      </c>
      <c r="G49" s="24">
        <v>6490</v>
      </c>
    </row>
    <row r="50" spans="2:10" x14ac:dyDescent="0.2">
      <c r="B50" s="35" t="s">
        <v>174</v>
      </c>
      <c r="C50" s="27">
        <v>442.13</v>
      </c>
      <c r="D50" s="27"/>
      <c r="E50" s="37">
        <v>1</v>
      </c>
      <c r="F50" s="21">
        <f t="shared" si="2"/>
        <v>442.13</v>
      </c>
      <c r="G50" s="38">
        <v>442.13</v>
      </c>
    </row>
    <row r="51" spans="2:10" x14ac:dyDescent="0.2">
      <c r="B51" s="35" t="s">
        <v>49</v>
      </c>
      <c r="C51" s="21">
        <v>259.38</v>
      </c>
      <c r="D51" s="48"/>
      <c r="E51" s="37">
        <v>3</v>
      </c>
      <c r="F51" s="21">
        <f t="shared" si="2"/>
        <v>778.14</v>
      </c>
      <c r="G51" s="38">
        <v>778.14</v>
      </c>
    </row>
    <row r="52" spans="2:10" x14ac:dyDescent="0.2">
      <c r="B52" s="35" t="s">
        <v>59</v>
      </c>
      <c r="C52" s="21">
        <v>281.25</v>
      </c>
      <c r="D52" s="48"/>
      <c r="E52" s="37">
        <v>6</v>
      </c>
      <c r="F52" s="21">
        <f t="shared" si="2"/>
        <v>1687.5</v>
      </c>
      <c r="G52" s="24">
        <v>1687.5</v>
      </c>
    </row>
    <row r="53" spans="2:10" x14ac:dyDescent="0.2">
      <c r="B53" s="20" t="s">
        <v>60</v>
      </c>
      <c r="C53" s="21">
        <v>283</v>
      </c>
      <c r="D53" s="21"/>
      <c r="E53" s="22">
        <v>1</v>
      </c>
      <c r="F53" s="21">
        <f t="shared" si="2"/>
        <v>283</v>
      </c>
      <c r="G53" s="18">
        <v>283</v>
      </c>
    </row>
    <row r="54" spans="2:10" ht="15.75" thickBot="1" x14ac:dyDescent="0.25">
      <c r="B54" s="35" t="s">
        <v>61</v>
      </c>
      <c r="C54" s="27">
        <v>0</v>
      </c>
      <c r="D54" s="27"/>
      <c r="E54" s="37">
        <v>1</v>
      </c>
      <c r="F54" s="21">
        <f t="shared" si="2"/>
        <v>0</v>
      </c>
      <c r="G54" s="38">
        <v>0</v>
      </c>
    </row>
    <row r="55" spans="2:10" ht="16.5" thickTop="1" thickBot="1" x14ac:dyDescent="0.25">
      <c r="B55" s="39" t="s">
        <v>17</v>
      </c>
      <c r="C55" s="40"/>
      <c r="D55" s="40"/>
      <c r="E55" s="41"/>
      <c r="F55" s="40">
        <f>SUM(F44:F54)</f>
        <v>14486.769999999999</v>
      </c>
      <c r="G55" s="40">
        <f>SUM(G44:G54)</f>
        <v>14486.769999999999</v>
      </c>
    </row>
    <row r="56" spans="2:10" ht="15.75" thickTop="1" x14ac:dyDescent="0.2">
      <c r="I56" s="178"/>
      <c r="J56" s="178"/>
    </row>
    <row r="57" spans="2:10" ht="15.75" customHeight="1" x14ac:dyDescent="0.2">
      <c r="I57" s="178"/>
      <c r="J57" s="178"/>
    </row>
    <row r="58" spans="2:10" x14ac:dyDescent="0.2">
      <c r="I58" s="178"/>
      <c r="J58" s="178"/>
    </row>
    <row r="59" spans="2:10" ht="20.25" thickBot="1" x14ac:dyDescent="0.3">
      <c r="B59" s="162" t="s">
        <v>62</v>
      </c>
      <c r="C59" s="162"/>
      <c r="D59" s="162"/>
      <c r="E59" s="162"/>
      <c r="F59" s="162"/>
    </row>
    <row r="60" spans="2:10" ht="31.5" thickTop="1" thickBot="1" x14ac:dyDescent="0.25">
      <c r="B60" s="1" t="s">
        <v>22</v>
      </c>
      <c r="C60" s="1" t="s">
        <v>23</v>
      </c>
      <c r="D60" s="1" t="s">
        <v>24</v>
      </c>
      <c r="E60" s="1" t="s">
        <v>25</v>
      </c>
      <c r="F60" s="1" t="s">
        <v>6</v>
      </c>
      <c r="G60" s="2" t="s">
        <v>7</v>
      </c>
    </row>
    <row r="61" spans="2:10" ht="15.75" thickTop="1" x14ac:dyDescent="0.2">
      <c r="B61" s="14" t="s">
        <v>63</v>
      </c>
      <c r="C61" s="15">
        <f>1750/3</f>
        <v>583.33333333333337</v>
      </c>
      <c r="D61" s="15" t="s">
        <v>64</v>
      </c>
      <c r="E61" s="16">
        <v>3</v>
      </c>
      <c r="F61" s="15">
        <f t="shared" ref="F61:F71" si="3">C61*E61</f>
        <v>1750</v>
      </c>
      <c r="G61" s="18">
        <v>1750</v>
      </c>
    </row>
    <row r="62" spans="2:10" x14ac:dyDescent="0.2">
      <c r="B62" s="20" t="s">
        <v>65</v>
      </c>
      <c r="C62" s="21">
        <v>234</v>
      </c>
      <c r="D62" s="21"/>
      <c r="E62" s="22">
        <v>9</v>
      </c>
      <c r="F62" s="21">
        <f t="shared" si="3"/>
        <v>2106</v>
      </c>
      <c r="G62" s="18">
        <v>2106</v>
      </c>
    </row>
    <row r="63" spans="2:10" x14ac:dyDescent="0.2">
      <c r="B63" s="20" t="s">
        <v>66</v>
      </c>
      <c r="C63" s="21">
        <v>176.4</v>
      </c>
      <c r="D63" s="21"/>
      <c r="E63" s="22">
        <v>4</v>
      </c>
      <c r="F63" s="21">
        <f t="shared" si="3"/>
        <v>705.6</v>
      </c>
      <c r="G63" s="18">
        <v>705.6</v>
      </c>
    </row>
    <row r="64" spans="2:10" x14ac:dyDescent="0.2">
      <c r="B64" s="20" t="s">
        <v>67</v>
      </c>
      <c r="C64" s="21">
        <v>38</v>
      </c>
      <c r="D64" s="21"/>
      <c r="E64" s="22">
        <v>10</v>
      </c>
      <c r="F64" s="21">
        <f t="shared" si="3"/>
        <v>380</v>
      </c>
      <c r="G64" s="18">
        <v>380</v>
      </c>
    </row>
    <row r="65" spans="2:7" x14ac:dyDescent="0.2">
      <c r="B65" s="20" t="s">
        <v>68</v>
      </c>
      <c r="C65" s="21">
        <v>377.61</v>
      </c>
      <c r="D65" s="21" t="s">
        <v>69</v>
      </c>
      <c r="E65" s="22">
        <v>1</v>
      </c>
      <c r="F65" s="21">
        <f t="shared" si="3"/>
        <v>377.61</v>
      </c>
      <c r="G65" s="18">
        <v>377.61</v>
      </c>
    </row>
    <row r="66" spans="2:7" x14ac:dyDescent="0.2">
      <c r="B66" s="20" t="s">
        <v>70</v>
      </c>
      <c r="C66" s="21">
        <v>12900</v>
      </c>
      <c r="D66" s="46" t="s">
        <v>71</v>
      </c>
      <c r="E66" s="22">
        <v>1</v>
      </c>
      <c r="F66" s="21">
        <f t="shared" si="3"/>
        <v>12900</v>
      </c>
      <c r="G66" s="18">
        <v>12900</v>
      </c>
    </row>
    <row r="67" spans="2:7" x14ac:dyDescent="0.2">
      <c r="B67" s="20" t="s">
        <v>72</v>
      </c>
      <c r="C67" s="21">
        <v>980</v>
      </c>
      <c r="D67" s="46" t="s">
        <v>71</v>
      </c>
      <c r="E67" s="22">
        <v>1</v>
      </c>
      <c r="F67" s="21">
        <f t="shared" si="3"/>
        <v>980</v>
      </c>
      <c r="G67" s="18">
        <v>980</v>
      </c>
    </row>
    <row r="68" spans="2:7" x14ac:dyDescent="0.2">
      <c r="B68" s="20" t="s">
        <v>73</v>
      </c>
      <c r="C68" s="21">
        <v>1870</v>
      </c>
      <c r="D68" s="46" t="s">
        <v>71</v>
      </c>
      <c r="E68" s="22">
        <v>1</v>
      </c>
      <c r="F68" s="21">
        <f t="shared" si="3"/>
        <v>1870</v>
      </c>
      <c r="G68" s="18">
        <v>1870</v>
      </c>
    </row>
    <row r="69" spans="2:7" x14ac:dyDescent="0.2">
      <c r="B69" s="20" t="s">
        <v>74</v>
      </c>
      <c r="C69" s="21">
        <v>2.4133333333000002</v>
      </c>
      <c r="D69" s="46"/>
      <c r="E69" s="22">
        <v>15</v>
      </c>
      <c r="F69" s="21">
        <f t="shared" si="3"/>
        <v>36.199999999500001</v>
      </c>
      <c r="G69" s="18">
        <v>36.200000000000003</v>
      </c>
    </row>
    <row r="70" spans="2:7" x14ac:dyDescent="0.2">
      <c r="B70" s="20" t="s">
        <v>175</v>
      </c>
      <c r="C70" s="21">
        <v>199</v>
      </c>
      <c r="D70" s="46"/>
      <c r="E70" s="22">
        <v>6</v>
      </c>
      <c r="F70" s="21">
        <f t="shared" si="3"/>
        <v>1194</v>
      </c>
      <c r="G70" s="18">
        <v>1194</v>
      </c>
    </row>
    <row r="71" spans="2:7" x14ac:dyDescent="0.2">
      <c r="B71" s="20" t="s">
        <v>189</v>
      </c>
      <c r="C71" s="21">
        <v>7059</v>
      </c>
      <c r="D71" s="46"/>
      <c r="E71" s="22">
        <v>1</v>
      </c>
      <c r="F71" s="21">
        <f t="shared" si="3"/>
        <v>7059</v>
      </c>
      <c r="G71" s="18">
        <v>7059</v>
      </c>
    </row>
    <row r="72" spans="2:7" ht="15.75" thickBot="1" x14ac:dyDescent="0.25">
      <c r="B72" s="20" t="s">
        <v>75</v>
      </c>
      <c r="C72" s="21">
        <v>700</v>
      </c>
      <c r="D72" s="21" t="s">
        <v>64</v>
      </c>
      <c r="E72" s="22">
        <v>1</v>
      </c>
      <c r="F72" s="21">
        <v>700</v>
      </c>
      <c r="G72" s="24">
        <v>700</v>
      </c>
    </row>
    <row r="73" spans="2:7" ht="16.5" thickTop="1" thickBot="1" x14ac:dyDescent="0.25">
      <c r="B73" s="39" t="s">
        <v>17</v>
      </c>
      <c r="C73" s="40"/>
      <c r="D73" s="40"/>
      <c r="E73" s="41"/>
      <c r="F73" s="40">
        <f>SUM(F61:F72)</f>
        <v>30058.409999999498</v>
      </c>
      <c r="G73" s="40">
        <f>SUM(G61:G72)</f>
        <v>30058.41</v>
      </c>
    </row>
    <row r="74" spans="2:7" ht="15.75" thickTop="1" x14ac:dyDescent="0.2"/>
    <row r="77" spans="2:7" ht="20.25" thickBot="1" x14ac:dyDescent="0.3">
      <c r="B77" s="162" t="s">
        <v>14</v>
      </c>
      <c r="C77" s="162"/>
      <c r="D77" s="162"/>
      <c r="E77" s="162"/>
      <c r="F77" s="162"/>
    </row>
    <row r="78" spans="2:7" ht="31.5" thickTop="1" thickBot="1" x14ac:dyDescent="0.25">
      <c r="B78" s="1" t="s">
        <v>22</v>
      </c>
      <c r="C78" s="1" t="s">
        <v>23</v>
      </c>
      <c r="D78" s="1" t="s">
        <v>24</v>
      </c>
      <c r="E78" s="1" t="s">
        <v>25</v>
      </c>
      <c r="F78" s="1" t="s">
        <v>6</v>
      </c>
      <c r="G78" s="2" t="s">
        <v>7</v>
      </c>
    </row>
    <row r="79" spans="2:7" ht="15.75" thickTop="1" x14ac:dyDescent="0.2">
      <c r="B79" s="20" t="s">
        <v>176</v>
      </c>
      <c r="C79" s="21">
        <v>229.99</v>
      </c>
      <c r="D79" s="21"/>
      <c r="E79" s="22">
        <v>1</v>
      </c>
      <c r="F79" s="21">
        <f>C79*E79</f>
        <v>229.99</v>
      </c>
      <c r="G79" s="18">
        <v>229.99</v>
      </c>
    </row>
    <row r="80" spans="2:7" x14ac:dyDescent="0.2">
      <c r="B80" s="20" t="s">
        <v>76</v>
      </c>
      <c r="C80" s="21">
        <v>249.99</v>
      </c>
      <c r="D80" s="21"/>
      <c r="E80" s="22">
        <v>1</v>
      </c>
      <c r="F80" s="21">
        <f>C80*E80</f>
        <v>249.99</v>
      </c>
      <c r="G80" s="18">
        <v>249.99</v>
      </c>
    </row>
    <row r="81" spans="2:7" x14ac:dyDescent="0.2">
      <c r="B81" s="20" t="s">
        <v>177</v>
      </c>
      <c r="C81" s="21">
        <v>130.51</v>
      </c>
      <c r="D81" s="21"/>
      <c r="E81" s="22">
        <v>1</v>
      </c>
      <c r="F81" s="21">
        <f>C81*E81</f>
        <v>130.51</v>
      </c>
      <c r="G81" s="18">
        <v>130.51</v>
      </c>
    </row>
    <row r="82" spans="2:7" ht="15.75" thickBot="1" x14ac:dyDescent="0.25">
      <c r="B82" s="20" t="s">
        <v>77</v>
      </c>
      <c r="C82" s="21">
        <v>1697</v>
      </c>
      <c r="D82" s="21"/>
      <c r="E82" s="22">
        <v>1</v>
      </c>
      <c r="F82" s="21">
        <f>C82*E82</f>
        <v>1697</v>
      </c>
      <c r="G82" s="18">
        <v>1697</v>
      </c>
    </row>
    <row r="83" spans="2:7" ht="16.5" thickTop="1" thickBot="1" x14ac:dyDescent="0.25">
      <c r="B83" s="39" t="s">
        <v>17</v>
      </c>
      <c r="C83" s="40"/>
      <c r="D83" s="40"/>
      <c r="E83" s="41"/>
      <c r="F83" s="40">
        <f>SUM(F79:F82)</f>
        <v>2307.4899999999998</v>
      </c>
      <c r="G83" s="40">
        <f>SUM(G79:G82)</f>
        <v>2307.4899999999998</v>
      </c>
    </row>
    <row r="84" spans="2:7" ht="15.75" thickTop="1" x14ac:dyDescent="0.2"/>
    <row r="87" spans="2:7" ht="20.25" thickBot="1" x14ac:dyDescent="0.3">
      <c r="B87" s="162" t="s">
        <v>15</v>
      </c>
      <c r="C87" s="162"/>
      <c r="D87" s="162"/>
      <c r="E87" s="162"/>
      <c r="F87" s="162"/>
    </row>
    <row r="88" spans="2:7" ht="31.5" thickTop="1" thickBot="1" x14ac:dyDescent="0.25">
      <c r="B88" s="79" t="s">
        <v>22</v>
      </c>
      <c r="C88" s="79" t="s">
        <v>23</v>
      </c>
      <c r="D88" s="79" t="s">
        <v>24</v>
      </c>
      <c r="E88" s="79" t="s">
        <v>25</v>
      </c>
      <c r="F88" s="79" t="s">
        <v>6</v>
      </c>
      <c r="G88" s="145" t="s">
        <v>7</v>
      </c>
    </row>
    <row r="89" spans="2:7" x14ac:dyDescent="0.2">
      <c r="B89" s="146" t="s">
        <v>78</v>
      </c>
      <c r="C89" s="147">
        <v>165.45</v>
      </c>
      <c r="D89" s="148"/>
      <c r="E89" s="149">
        <v>2</v>
      </c>
      <c r="F89" s="148">
        <f t="shared" ref="F89:F111" si="4">C89*E89</f>
        <v>330.9</v>
      </c>
      <c r="G89" s="150">
        <v>330.9</v>
      </c>
    </row>
    <row r="90" spans="2:7" x14ac:dyDescent="0.2">
      <c r="B90" s="92" t="s">
        <v>79</v>
      </c>
      <c r="C90" s="49">
        <v>165.13</v>
      </c>
      <c r="D90" s="21"/>
      <c r="E90" s="22">
        <v>10</v>
      </c>
      <c r="F90" s="21">
        <f t="shared" si="4"/>
        <v>1651.3</v>
      </c>
      <c r="G90" s="151">
        <v>1651.3</v>
      </c>
    </row>
    <row r="91" spans="2:7" x14ac:dyDescent="0.2">
      <c r="B91" s="92" t="s">
        <v>80</v>
      </c>
      <c r="C91" s="49">
        <v>130.30000000000001</v>
      </c>
      <c r="D91" s="21"/>
      <c r="E91" s="22">
        <v>6</v>
      </c>
      <c r="F91" s="21">
        <f t="shared" si="4"/>
        <v>781.80000000000007</v>
      </c>
      <c r="G91" s="151">
        <v>781.8</v>
      </c>
    </row>
    <row r="92" spans="2:7" x14ac:dyDescent="0.2">
      <c r="B92" s="92" t="s">
        <v>183</v>
      </c>
      <c r="C92" s="49">
        <v>412.66</v>
      </c>
      <c r="D92" s="21"/>
      <c r="E92" s="22">
        <v>1</v>
      </c>
      <c r="F92" s="21">
        <f>E92*C92</f>
        <v>412.66</v>
      </c>
      <c r="G92" s="151">
        <v>412.66</v>
      </c>
    </row>
    <row r="93" spans="2:7" x14ac:dyDescent="0.2">
      <c r="B93" s="92" t="s">
        <v>184</v>
      </c>
      <c r="C93" s="49">
        <v>43.875</v>
      </c>
      <c r="D93" s="21"/>
      <c r="E93" s="22">
        <v>10</v>
      </c>
      <c r="F93" s="21">
        <f>C93*E93</f>
        <v>438.75</v>
      </c>
      <c r="G93" s="151">
        <v>438.75</v>
      </c>
    </row>
    <row r="94" spans="2:7" x14ac:dyDescent="0.2">
      <c r="B94" s="92" t="s">
        <v>157</v>
      </c>
      <c r="C94" s="49">
        <v>527.66999999999996</v>
      </c>
      <c r="D94" s="21"/>
      <c r="E94" s="22">
        <v>1</v>
      </c>
      <c r="F94" s="21">
        <f t="shared" si="4"/>
        <v>527.66999999999996</v>
      </c>
      <c r="G94" s="152">
        <v>527.66999999999996</v>
      </c>
    </row>
    <row r="95" spans="2:7" x14ac:dyDescent="0.2">
      <c r="B95" s="92" t="s">
        <v>158</v>
      </c>
      <c r="C95" s="49">
        <v>102</v>
      </c>
      <c r="D95" s="21"/>
      <c r="E95" s="22">
        <v>1</v>
      </c>
      <c r="F95" s="21">
        <f t="shared" si="4"/>
        <v>102</v>
      </c>
      <c r="G95" s="152">
        <v>102</v>
      </c>
    </row>
    <row r="96" spans="2:7" x14ac:dyDescent="0.2">
      <c r="B96" s="92" t="s">
        <v>159</v>
      </c>
      <c r="C96" s="49">
        <v>138.5</v>
      </c>
      <c r="D96" s="21"/>
      <c r="E96" s="22">
        <v>1</v>
      </c>
      <c r="F96" s="21">
        <f t="shared" si="4"/>
        <v>138.5</v>
      </c>
      <c r="G96" s="152">
        <v>138.5</v>
      </c>
    </row>
    <row r="97" spans="2:7" x14ac:dyDescent="0.2">
      <c r="B97" s="92" t="s">
        <v>160</v>
      </c>
      <c r="C97" s="49">
        <v>273.5</v>
      </c>
      <c r="D97" s="21"/>
      <c r="E97" s="22">
        <v>3</v>
      </c>
      <c r="F97" s="21">
        <f t="shared" si="4"/>
        <v>820.5</v>
      </c>
      <c r="G97" s="152">
        <v>820.5</v>
      </c>
    </row>
    <row r="98" spans="2:7" x14ac:dyDescent="0.2">
      <c r="B98" s="92" t="s">
        <v>161</v>
      </c>
      <c r="C98" s="49">
        <v>352.99</v>
      </c>
      <c r="D98" s="21"/>
      <c r="E98" s="22">
        <v>1</v>
      </c>
      <c r="F98" s="21">
        <f t="shared" si="4"/>
        <v>352.99</v>
      </c>
      <c r="G98" s="151">
        <v>352.99</v>
      </c>
    </row>
    <row r="99" spans="2:7" x14ac:dyDescent="0.2">
      <c r="B99" s="92" t="s">
        <v>81</v>
      </c>
      <c r="C99" s="21">
        <v>999</v>
      </c>
      <c r="D99" s="21" t="s">
        <v>71</v>
      </c>
      <c r="E99" s="22">
        <v>0.5</v>
      </c>
      <c r="F99" s="21">
        <f t="shared" si="4"/>
        <v>499.5</v>
      </c>
      <c r="G99" s="151">
        <v>499.5</v>
      </c>
    </row>
    <row r="100" spans="2:7" x14ac:dyDescent="0.2">
      <c r="B100" s="92" t="s">
        <v>82</v>
      </c>
      <c r="C100" s="21">
        <v>1495</v>
      </c>
      <c r="D100" s="21" t="s">
        <v>71</v>
      </c>
      <c r="E100" s="22">
        <v>2</v>
      </c>
      <c r="F100" s="21">
        <f t="shared" si="4"/>
        <v>2990</v>
      </c>
      <c r="G100" s="151">
        <v>2990</v>
      </c>
    </row>
    <row r="101" spans="2:7" x14ac:dyDescent="0.2">
      <c r="B101" s="92" t="s">
        <v>83</v>
      </c>
      <c r="C101" s="21">
        <v>1435.5</v>
      </c>
      <c r="D101" s="21" t="s">
        <v>71</v>
      </c>
      <c r="E101" s="22">
        <v>1</v>
      </c>
      <c r="F101" s="21">
        <f t="shared" si="4"/>
        <v>1435.5</v>
      </c>
      <c r="G101" s="151">
        <v>1435.5</v>
      </c>
    </row>
    <row r="102" spans="2:7" x14ac:dyDescent="0.2">
      <c r="B102" s="92" t="s">
        <v>84</v>
      </c>
      <c r="C102" s="21">
        <v>382.5</v>
      </c>
      <c r="D102" s="21" t="s">
        <v>71</v>
      </c>
      <c r="E102" s="22">
        <v>1</v>
      </c>
      <c r="F102" s="21">
        <f t="shared" si="4"/>
        <v>382.5</v>
      </c>
      <c r="G102" s="151">
        <v>382.5</v>
      </c>
    </row>
    <row r="103" spans="2:7" x14ac:dyDescent="0.2">
      <c r="B103" s="92" t="s">
        <v>178</v>
      </c>
      <c r="C103" s="21">
        <v>3125</v>
      </c>
      <c r="D103" s="21"/>
      <c r="E103" s="22">
        <v>1</v>
      </c>
      <c r="F103" s="21">
        <f t="shared" si="4"/>
        <v>3125</v>
      </c>
      <c r="G103" s="151">
        <v>3125</v>
      </c>
    </row>
    <row r="104" spans="2:7" x14ac:dyDescent="0.2">
      <c r="B104" s="92" t="s">
        <v>179</v>
      </c>
      <c r="C104" s="21"/>
      <c r="D104" s="21"/>
      <c r="E104" s="22">
        <v>2</v>
      </c>
      <c r="F104" s="21">
        <f t="shared" si="4"/>
        <v>0</v>
      </c>
      <c r="G104" s="151"/>
    </row>
    <row r="105" spans="2:7" x14ac:dyDescent="0.2">
      <c r="B105" s="92" t="s">
        <v>180</v>
      </c>
      <c r="C105" s="21"/>
      <c r="D105" s="21"/>
      <c r="E105" s="22">
        <v>1</v>
      </c>
      <c r="F105" s="21">
        <f t="shared" si="4"/>
        <v>0</v>
      </c>
      <c r="G105" s="151"/>
    </row>
    <row r="106" spans="2:7" x14ac:dyDescent="0.2">
      <c r="B106" s="92" t="s">
        <v>92</v>
      </c>
      <c r="C106" s="21">
        <v>200</v>
      </c>
      <c r="D106" s="21"/>
      <c r="E106" s="22">
        <v>1</v>
      </c>
      <c r="F106" s="21">
        <f t="shared" si="4"/>
        <v>200</v>
      </c>
      <c r="G106" s="154">
        <v>200</v>
      </c>
    </row>
    <row r="107" spans="2:7" x14ac:dyDescent="0.2">
      <c r="B107" s="153" t="s">
        <v>162</v>
      </c>
      <c r="C107" s="15">
        <v>90</v>
      </c>
      <c r="D107" s="15"/>
      <c r="E107" s="16">
        <v>1</v>
      </c>
      <c r="F107" s="15">
        <f t="shared" si="4"/>
        <v>90</v>
      </c>
      <c r="G107" s="151">
        <v>90</v>
      </c>
    </row>
    <row r="108" spans="2:7" x14ac:dyDescent="0.2">
      <c r="B108" s="20" t="s">
        <v>181</v>
      </c>
      <c r="C108" s="21">
        <v>450</v>
      </c>
      <c r="D108" s="21"/>
      <c r="E108" s="22">
        <v>1</v>
      </c>
      <c r="F108" s="21">
        <f t="shared" si="4"/>
        <v>450</v>
      </c>
      <c r="G108" s="24">
        <v>450</v>
      </c>
    </row>
    <row r="109" spans="2:7" x14ac:dyDescent="0.2">
      <c r="B109" s="20" t="s">
        <v>190</v>
      </c>
      <c r="C109" s="21">
        <v>1600</v>
      </c>
      <c r="D109" s="21"/>
      <c r="E109" s="22">
        <v>1</v>
      </c>
      <c r="F109" s="21">
        <f t="shared" si="4"/>
        <v>1600</v>
      </c>
      <c r="G109" s="24">
        <v>1600</v>
      </c>
    </row>
    <row r="110" spans="2:7" x14ac:dyDescent="0.2">
      <c r="B110" s="20" t="s">
        <v>182</v>
      </c>
      <c r="C110" s="21">
        <v>2000</v>
      </c>
      <c r="D110" s="21"/>
      <c r="E110" s="22">
        <v>1</v>
      </c>
      <c r="F110" s="21">
        <f t="shared" si="4"/>
        <v>2000</v>
      </c>
      <c r="G110" s="24">
        <v>2000</v>
      </c>
    </row>
    <row r="111" spans="2:7" ht="15.75" thickBot="1" x14ac:dyDescent="0.25">
      <c r="B111" s="156" t="s">
        <v>163</v>
      </c>
      <c r="C111" s="157">
        <v>3000</v>
      </c>
      <c r="D111" s="157"/>
      <c r="E111" s="158">
        <v>1</v>
      </c>
      <c r="F111" s="157">
        <f t="shared" si="4"/>
        <v>3000</v>
      </c>
      <c r="G111" s="159">
        <v>3000</v>
      </c>
    </row>
    <row r="112" spans="2:7" ht="16.5" thickTop="1" thickBot="1" x14ac:dyDescent="0.25">
      <c r="B112" s="29" t="s">
        <v>17</v>
      </c>
      <c r="C112" s="30"/>
      <c r="D112" s="30"/>
      <c r="E112" s="31"/>
      <c r="F112" s="30">
        <f>SUM(F89:F111)</f>
        <v>21329.57</v>
      </c>
      <c r="G112" s="30">
        <f>SUM(G89:G111)</f>
        <v>21329.57</v>
      </c>
    </row>
    <row r="113" spans="2:7" ht="15.75" thickTop="1" x14ac:dyDescent="0.2"/>
    <row r="116" spans="2:7" ht="20.25" thickBot="1" x14ac:dyDescent="0.3">
      <c r="B116" s="162" t="s">
        <v>16</v>
      </c>
      <c r="C116" s="162"/>
      <c r="D116" s="162"/>
      <c r="E116" s="162"/>
      <c r="F116" s="162"/>
    </row>
    <row r="117" spans="2:7" ht="31.5" thickTop="1" thickBot="1" x14ac:dyDescent="0.25">
      <c r="B117" s="1" t="s">
        <v>22</v>
      </c>
      <c r="C117" s="1" t="s">
        <v>23</v>
      </c>
      <c r="D117" s="1" t="s">
        <v>24</v>
      </c>
      <c r="E117" s="1" t="s">
        <v>25</v>
      </c>
      <c r="F117" s="1" t="s">
        <v>6</v>
      </c>
      <c r="G117" s="2" t="s">
        <v>7</v>
      </c>
    </row>
    <row r="118" spans="2:7" ht="15.75" thickTop="1" x14ac:dyDescent="0.2">
      <c r="B118" s="8" t="s">
        <v>93</v>
      </c>
      <c r="C118" s="9">
        <v>426.74</v>
      </c>
      <c r="D118" s="9"/>
      <c r="E118" s="10">
        <v>1</v>
      </c>
      <c r="F118" s="9">
        <f>C118*E118</f>
        <v>426.74</v>
      </c>
      <c r="G118" s="12">
        <v>426.74</v>
      </c>
    </row>
    <row r="119" spans="2:7" x14ac:dyDescent="0.2">
      <c r="B119" s="14" t="s">
        <v>185</v>
      </c>
      <c r="C119" s="15">
        <v>1945</v>
      </c>
      <c r="D119" s="15"/>
      <c r="E119" s="16">
        <v>1</v>
      </c>
      <c r="F119" s="15">
        <f>C119*E119</f>
        <v>1945</v>
      </c>
      <c r="G119" s="18">
        <v>1945</v>
      </c>
    </row>
    <row r="120" spans="2:7" x14ac:dyDescent="0.2">
      <c r="B120" s="14" t="s">
        <v>186</v>
      </c>
      <c r="C120" s="15">
        <v>257.64</v>
      </c>
      <c r="D120" s="15"/>
      <c r="E120" s="16">
        <v>1</v>
      </c>
      <c r="F120" s="15">
        <f>C120*E120</f>
        <v>257.64</v>
      </c>
      <c r="G120" s="18">
        <v>257.64</v>
      </c>
    </row>
    <row r="121" spans="2:7" ht="15.75" thickBot="1" x14ac:dyDescent="0.25">
      <c r="B121" s="20" t="s">
        <v>94</v>
      </c>
      <c r="C121" s="21">
        <v>304.95</v>
      </c>
      <c r="D121" s="21" t="s">
        <v>71</v>
      </c>
      <c r="E121" s="22">
        <v>1</v>
      </c>
      <c r="F121" s="21">
        <f>E121*C121</f>
        <v>304.95</v>
      </c>
      <c r="G121" s="18">
        <v>304.95</v>
      </c>
    </row>
    <row r="122" spans="2:7" ht="16.5" thickTop="1" thickBot="1" x14ac:dyDescent="0.25">
      <c r="B122" s="39" t="s">
        <v>17</v>
      </c>
      <c r="C122" s="40"/>
      <c r="D122" s="40"/>
      <c r="E122" s="41"/>
      <c r="F122" s="40">
        <f>SUM(F118:F121)</f>
        <v>2934.3299999999995</v>
      </c>
      <c r="G122" s="40">
        <f>SUM(G118:G121)</f>
        <v>2934.3299999999995</v>
      </c>
    </row>
    <row r="123" spans="2:7" ht="15.75" thickTop="1" x14ac:dyDescent="0.2"/>
    <row r="125" spans="2:7" x14ac:dyDescent="0.2">
      <c r="F125" s="50"/>
    </row>
  </sheetData>
  <mergeCells count="12">
    <mergeCell ref="B77:F77"/>
    <mergeCell ref="B116:F116"/>
    <mergeCell ref="G47:G48"/>
    <mergeCell ref="I56:J58"/>
    <mergeCell ref="B87:F87"/>
    <mergeCell ref="B42:F42"/>
    <mergeCell ref="B59:F59"/>
    <mergeCell ref="B1:F1"/>
    <mergeCell ref="B2:F2"/>
    <mergeCell ref="B3:F3"/>
    <mergeCell ref="B23:F23"/>
    <mergeCell ref="F47:F48"/>
  </mergeCells>
  <phoneticPr fontId="0" type="noConversion"/>
  <hyperlinks>
    <hyperlink ref="D48" r:id="rId1"/>
    <hyperlink ref="D47" r:id="rId2"/>
  </hyperlinks>
  <pageMargins left="0.75" right="0.75" top="1" bottom="1" header="0.5" footer="0.5"/>
  <pageSetup scale="60" orientation="portrait" horizontalDpi="300" verticalDpi="300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J22"/>
  <sheetViews>
    <sheetView workbookViewId="0">
      <selection activeCell="E25" sqref="E25"/>
    </sheetView>
  </sheetViews>
  <sheetFormatPr defaultRowHeight="12.75" x14ac:dyDescent="0.2"/>
  <cols>
    <col min="1" max="1" width="23.5703125" customWidth="1"/>
    <col min="2" max="2" width="17.85546875" customWidth="1"/>
    <col min="3" max="3" width="15.5703125" customWidth="1"/>
    <col min="4" max="5" width="11.140625" bestFit="1" customWidth="1"/>
    <col min="6" max="6" width="9.28515625" bestFit="1" customWidth="1"/>
    <col min="7" max="7" width="10.140625" bestFit="1" customWidth="1"/>
    <col min="10" max="10" width="10.140625" bestFit="1" customWidth="1"/>
  </cols>
  <sheetData>
    <row r="3" spans="1:10" x14ac:dyDescent="0.2">
      <c r="A3" t="s">
        <v>140</v>
      </c>
      <c r="B3" t="s">
        <v>10</v>
      </c>
      <c r="C3" t="s">
        <v>11</v>
      </c>
      <c r="D3" t="s">
        <v>119</v>
      </c>
      <c r="E3" t="s">
        <v>62</v>
      </c>
      <c r="F3" t="s">
        <v>143</v>
      </c>
      <c r="G3" t="s">
        <v>144</v>
      </c>
      <c r="H3" t="s">
        <v>16</v>
      </c>
    </row>
    <row r="4" spans="1:10" x14ac:dyDescent="0.2">
      <c r="A4" t="s">
        <v>141</v>
      </c>
      <c r="B4" s="95">
        <v>18000</v>
      </c>
      <c r="C4" s="95">
        <v>20500</v>
      </c>
      <c r="D4" s="95">
        <v>22790</v>
      </c>
      <c r="E4" s="95">
        <v>11500</v>
      </c>
      <c r="F4" s="95">
        <v>5300</v>
      </c>
      <c r="G4" s="95">
        <v>14500</v>
      </c>
      <c r="H4" s="95">
        <v>0</v>
      </c>
    </row>
    <row r="5" spans="1:10" x14ac:dyDescent="0.2">
      <c r="A5" t="s">
        <v>142</v>
      </c>
      <c r="B5" s="95">
        <v>41404</v>
      </c>
      <c r="C5" s="95">
        <v>16334.29</v>
      </c>
      <c r="D5" s="95">
        <v>26918.71</v>
      </c>
      <c r="E5" s="95">
        <v>27250</v>
      </c>
      <c r="F5" s="95">
        <v>3399.98</v>
      </c>
      <c r="G5" s="95">
        <v>14228.5</v>
      </c>
      <c r="H5" s="95">
        <v>400</v>
      </c>
      <c r="J5" s="96">
        <f>SUM(B5:H5)</f>
        <v>129935.48</v>
      </c>
    </row>
    <row r="6" spans="1:10" x14ac:dyDescent="0.2">
      <c r="A6" t="s">
        <v>155</v>
      </c>
      <c r="B6" s="95">
        <v>39854</v>
      </c>
      <c r="C6" s="95">
        <v>23494.29</v>
      </c>
      <c r="D6" s="95">
        <v>17918.71</v>
      </c>
      <c r="E6" s="95">
        <v>27250</v>
      </c>
      <c r="F6" s="95">
        <v>3199.98</v>
      </c>
      <c r="G6" s="95">
        <v>14228.5</v>
      </c>
      <c r="H6" s="95">
        <v>700</v>
      </c>
      <c r="J6" s="96">
        <f>SUM(B6:H6)</f>
        <v>126645.48</v>
      </c>
    </row>
    <row r="7" spans="1:10" x14ac:dyDescent="0.2">
      <c r="A7" t="s">
        <v>146</v>
      </c>
      <c r="B7" s="95">
        <f>'[1]Cost($)'!F16</f>
        <v>31310.6</v>
      </c>
      <c r="C7" s="95">
        <f>'[1]Cost($)'!F29</f>
        <v>23091.955714285712</v>
      </c>
      <c r="D7" s="95">
        <f>'[1]Cost($)'!F47</f>
        <v>16596.714285714283</v>
      </c>
      <c r="E7" s="95">
        <f>'[1]Cost($)'!F64</f>
        <v>24315.200000000001</v>
      </c>
      <c r="F7" s="95">
        <f>'[1]Cost($)'!F73</f>
        <v>2096.98</v>
      </c>
      <c r="G7" s="95">
        <f>'[1]Cost($)'!F101</f>
        <v>17508.260000000002</v>
      </c>
      <c r="H7" s="95">
        <f>'[1]Cost($)'!F110</f>
        <v>700</v>
      </c>
      <c r="J7" s="96">
        <f>SUM(B7:H7)</f>
        <v>115619.70999999999</v>
      </c>
    </row>
    <row r="8" spans="1:10" x14ac:dyDescent="0.2">
      <c r="A8" t="s">
        <v>187</v>
      </c>
      <c r="B8" s="95">
        <f>'Cost($)'!F19</f>
        <v>36729.799999999996</v>
      </c>
      <c r="C8" s="95">
        <f>'Cost($)'!F38</f>
        <v>22716.050000000003</v>
      </c>
      <c r="D8" s="95">
        <f>'Cost($)'!F55</f>
        <v>14486.769999999999</v>
      </c>
      <c r="E8" s="95">
        <f>'Cost($)'!F73</f>
        <v>30058.409999999498</v>
      </c>
      <c r="F8" s="95">
        <f>'Cost($)'!F83</f>
        <v>2307.4899999999998</v>
      </c>
      <c r="G8" s="95">
        <f>'Cost($)'!F112</f>
        <v>21329.57</v>
      </c>
      <c r="H8" s="95">
        <f>'Cost($)'!F122</f>
        <v>2934.3299999999995</v>
      </c>
      <c r="J8" s="96">
        <f>SUM(B8:H8)</f>
        <v>130562.4199999995</v>
      </c>
    </row>
    <row r="9" spans="1:10" x14ac:dyDescent="0.2">
      <c r="A9" t="s">
        <v>188</v>
      </c>
      <c r="B9" s="95">
        <f>'Cost($)'!G19</f>
        <v>36729.799999999996</v>
      </c>
      <c r="C9" s="95">
        <f>'Cost($)'!G38</f>
        <v>22716.050000000003</v>
      </c>
      <c r="D9" s="95">
        <f>'Cost($)'!G55</f>
        <v>14486.769999999999</v>
      </c>
      <c r="E9" s="95">
        <f>'Cost($)'!G73</f>
        <v>30058.41</v>
      </c>
      <c r="F9" s="95">
        <f>'Cost($)'!G83</f>
        <v>2307.4899999999998</v>
      </c>
      <c r="G9" s="95">
        <f>'Cost($)'!G112</f>
        <v>21329.57</v>
      </c>
      <c r="H9" s="95">
        <f>'Cost($)'!G122</f>
        <v>2934.3299999999995</v>
      </c>
      <c r="J9" s="96">
        <f>SUM(B9:H9)</f>
        <v>130562.42</v>
      </c>
    </row>
    <row r="12" spans="1:10" x14ac:dyDescent="0.2">
      <c r="A12" t="s">
        <v>140</v>
      </c>
      <c r="B12" t="s">
        <v>148</v>
      </c>
      <c r="C12" t="s">
        <v>147</v>
      </c>
      <c r="D12" t="s">
        <v>149</v>
      </c>
      <c r="E12" t="s">
        <v>150</v>
      </c>
    </row>
    <row r="13" spans="1:10" x14ac:dyDescent="0.2">
      <c r="A13" t="s">
        <v>141</v>
      </c>
      <c r="B13" s="95">
        <v>119000</v>
      </c>
      <c r="C13" s="95">
        <v>0</v>
      </c>
      <c r="D13" s="95">
        <v>170000</v>
      </c>
      <c r="E13" s="95">
        <v>92590</v>
      </c>
    </row>
    <row r="14" spans="1:10" x14ac:dyDescent="0.2">
      <c r="A14" t="s">
        <v>145</v>
      </c>
      <c r="B14" s="95">
        <v>136000</v>
      </c>
      <c r="C14" s="95">
        <v>30078.42</v>
      </c>
      <c r="D14" s="95">
        <v>170000</v>
      </c>
      <c r="E14" s="95">
        <v>130535.48</v>
      </c>
    </row>
    <row r="15" spans="1:10" x14ac:dyDescent="0.2">
      <c r="A15" t="s">
        <v>155</v>
      </c>
      <c r="B15" s="95">
        <v>136000</v>
      </c>
      <c r="C15" s="95">
        <v>75275.08</v>
      </c>
      <c r="D15" s="95">
        <v>170000</v>
      </c>
      <c r="E15" s="95">
        <f>J6</f>
        <v>126645.48</v>
      </c>
    </row>
    <row r="16" spans="1:10" x14ac:dyDescent="0.2">
      <c r="A16" t="s">
        <v>146</v>
      </c>
      <c r="B16" s="95">
        <f>170000*0.9</f>
        <v>153000</v>
      </c>
      <c r="C16" s="95">
        <v>98065.71</v>
      </c>
      <c r="D16" s="95">
        <v>170000</v>
      </c>
      <c r="E16" s="95">
        <f>J7</f>
        <v>115619.70999999999</v>
      </c>
    </row>
    <row r="17" spans="1:5" x14ac:dyDescent="0.2">
      <c r="A17" t="s">
        <v>187</v>
      </c>
      <c r="B17" s="95">
        <v>170000</v>
      </c>
      <c r="C17" s="95">
        <f>J9</f>
        <v>130562.42</v>
      </c>
      <c r="D17" s="95">
        <v>170000</v>
      </c>
      <c r="E17" s="95">
        <f>J8</f>
        <v>130562.4199999995</v>
      </c>
    </row>
    <row r="19" spans="1:5" x14ac:dyDescent="0.2">
      <c r="A19" t="s">
        <v>140</v>
      </c>
      <c r="B19" t="s">
        <v>151</v>
      </c>
      <c r="C19" t="s">
        <v>152</v>
      </c>
      <c r="D19" t="s">
        <v>153</v>
      </c>
      <c r="E19" t="s">
        <v>154</v>
      </c>
    </row>
    <row r="20" spans="1:5" x14ac:dyDescent="0.2">
      <c r="A20" t="s">
        <v>141</v>
      </c>
    </row>
    <row r="21" spans="1:5" x14ac:dyDescent="0.2">
      <c r="A21" t="s">
        <v>145</v>
      </c>
    </row>
    <row r="22" spans="1:5" x14ac:dyDescent="0.2">
      <c r="A22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System Budget</vt:lpstr>
      <vt:lpstr>Power (W)</vt:lpstr>
      <vt:lpstr>(MFLOPS)</vt:lpstr>
      <vt:lpstr>Mass(kg)</vt:lpstr>
      <vt:lpstr>Cost($)</vt:lpstr>
      <vt:lpstr>Historical Data</vt:lpstr>
      <vt:lpstr>Actual vs. Anticipatory($)</vt:lpstr>
      <vt:lpstr>Actual vs. Anticipatory(kg)</vt:lpstr>
      <vt:lpstr>Cost Budget Trend($)</vt:lpstr>
      <vt:lpstr>Team $ Use</vt:lpstr>
    </vt:vector>
  </TitlesOfParts>
  <Company>Dos Santos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dos Santos</dc:creator>
  <cp:lastModifiedBy>Ben Zorn</cp:lastModifiedBy>
  <cp:lastPrinted>2002-07-08T15:48:19Z</cp:lastPrinted>
  <dcterms:created xsi:type="dcterms:W3CDTF">2001-12-03T01:38:54Z</dcterms:created>
  <dcterms:modified xsi:type="dcterms:W3CDTF">2018-06-14T00:27:44Z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412511E1">
    <vt:lpwstr/>
  </property>
  <property fmtid="{D5CDD505-2E9C-101B-9397-08002B2CF9AE}" pid="3" name="IVID145012D5">
    <vt:lpwstr/>
  </property>
  <property fmtid="{D5CDD505-2E9C-101B-9397-08002B2CF9AE}" pid="4" name="IVID3A371DE6">
    <vt:lpwstr/>
  </property>
  <property fmtid="{D5CDD505-2E9C-101B-9397-08002B2CF9AE}" pid="5" name="IVID242B1BF9">
    <vt:lpwstr/>
  </property>
  <property fmtid="{D5CDD505-2E9C-101B-9397-08002B2CF9AE}" pid="6" name="IVID2B3017E1">
    <vt:lpwstr/>
  </property>
  <property fmtid="{D5CDD505-2E9C-101B-9397-08002B2CF9AE}" pid="7" name="IVID3A2E1A07">
    <vt:lpwstr/>
  </property>
  <property fmtid="{D5CDD505-2E9C-101B-9397-08002B2CF9AE}" pid="8" name="IVID253111D5">
    <vt:lpwstr/>
  </property>
  <property fmtid="{D5CDD505-2E9C-101B-9397-08002B2CF9AE}" pid="9" name="IVID305908F7">
    <vt:lpwstr/>
  </property>
  <property fmtid="{D5CDD505-2E9C-101B-9397-08002B2CF9AE}" pid="10" name="IVID132908F8">
    <vt:lpwstr/>
  </property>
  <property fmtid="{D5CDD505-2E9C-101B-9397-08002B2CF9AE}" pid="11" name="IVID1A3F09D7">
    <vt:lpwstr/>
  </property>
  <property fmtid="{D5CDD505-2E9C-101B-9397-08002B2CF9AE}" pid="12" name="IVID276A0C01">
    <vt:lpwstr/>
  </property>
  <property fmtid="{D5CDD505-2E9C-101B-9397-08002B2CF9AE}" pid="13" name="IVID173007FC">
    <vt:lpwstr/>
  </property>
  <property fmtid="{D5CDD505-2E9C-101B-9397-08002B2CF9AE}" pid="14" name="IVID411F1CD9">
    <vt:lpwstr/>
  </property>
  <property fmtid="{D5CDD505-2E9C-101B-9397-08002B2CF9AE}" pid="15" name="IVID8A60527C">
    <vt:lpwstr/>
  </property>
  <property fmtid="{D5CDD505-2E9C-101B-9397-08002B2CF9AE}" pid="16" name="IVIDB611CFC">
    <vt:lpwstr/>
  </property>
  <property fmtid="{D5CDD505-2E9C-101B-9397-08002B2CF9AE}" pid="17" name="IVID257C0F04">
    <vt:lpwstr/>
  </property>
  <property fmtid="{D5CDD505-2E9C-101B-9397-08002B2CF9AE}" pid="18" name="IVID54775422">
    <vt:lpwstr/>
  </property>
  <property fmtid="{D5CDD505-2E9C-101B-9397-08002B2CF9AE}" pid="19" name="IVIDA483B5E0">
    <vt:lpwstr/>
  </property>
  <property fmtid="{D5CDD505-2E9C-101B-9397-08002B2CF9AE}" pid="20" name="IVID2246AD00">
    <vt:lpwstr/>
  </property>
  <property fmtid="{D5CDD505-2E9C-101B-9397-08002B2CF9AE}" pid="21" name="IVIDC0DCE931">
    <vt:lpwstr/>
  </property>
  <property fmtid="{D5CDD505-2E9C-101B-9397-08002B2CF9AE}" pid="22" name="IVIDC31851B">
    <vt:lpwstr/>
  </property>
  <property fmtid="{D5CDD505-2E9C-101B-9397-08002B2CF9AE}" pid="23" name="IVIDF0A03564">
    <vt:lpwstr/>
  </property>
</Properties>
</file>