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8D4B6689-D8EA-4579-B042-C95C89F940C6}" xr6:coauthVersionLast="34" xr6:coauthVersionMax="34" xr10:uidLastSave="{00000000-0000-0000-0000-000000000000}"/>
  <bookViews>
    <workbookView xWindow="360" yWindow="45" windowWidth="12120" windowHeight="946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 s="1"/>
  <c r="H5" i="1"/>
  <c r="T5" i="1"/>
  <c r="V5" i="1"/>
  <c r="A6" i="1"/>
  <c r="C6" i="1"/>
  <c r="D6" i="1"/>
  <c r="E6" i="1"/>
  <c r="F6" i="1"/>
  <c r="H6" i="1"/>
  <c r="I6" i="1"/>
  <c r="J6" i="1"/>
  <c r="K6" i="1"/>
  <c r="T6" i="1"/>
  <c r="V6" i="1"/>
  <c r="X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7" i="1"/>
  <c r="F7" i="1"/>
  <c r="H7" i="1"/>
  <c r="I7" i="1"/>
  <c r="J7" i="1"/>
  <c r="K7" i="1"/>
  <c r="T7" i="1"/>
  <c r="V7" i="1"/>
  <c r="X7" i="1"/>
  <c r="D8" i="1"/>
  <c r="F8" i="1"/>
  <c r="H8" i="1"/>
  <c r="I8" i="1"/>
  <c r="J8" i="1"/>
  <c r="K8" i="1" s="1"/>
  <c r="X8" i="1" s="1"/>
  <c r="T8" i="1"/>
  <c r="V8" i="1"/>
  <c r="D9" i="1"/>
  <c r="E9" i="1"/>
  <c r="F9" i="1"/>
  <c r="H9" i="1"/>
  <c r="I9" i="1"/>
  <c r="J9" i="1"/>
  <c r="K9" i="1"/>
  <c r="T9" i="1"/>
  <c r="V9" i="1"/>
  <c r="X9" i="1"/>
  <c r="C10" i="1"/>
  <c r="D10" i="1"/>
  <c r="F10" i="1"/>
  <c r="G10" i="1"/>
  <c r="H10" i="1"/>
  <c r="I10" i="1"/>
  <c r="J10" i="1"/>
  <c r="K10" i="1"/>
  <c r="T10" i="1"/>
  <c r="V10" i="1" s="1"/>
  <c r="V11" i="1"/>
  <c r="X11" i="1" s="1"/>
  <c r="D12" i="1"/>
  <c r="V12" i="1"/>
  <c r="X12" i="1"/>
  <c r="C13" i="1"/>
  <c r="D13" i="1"/>
  <c r="F13" i="1"/>
  <c r="I13" i="1"/>
  <c r="K13" i="1" s="1"/>
  <c r="X13" i="1" s="1"/>
  <c r="T13" i="1"/>
  <c r="V13" i="1"/>
  <c r="D14" i="1"/>
  <c r="F14" i="1"/>
  <c r="I14" i="1"/>
  <c r="K14" i="1"/>
  <c r="T14" i="1"/>
  <c r="V14" i="1"/>
  <c r="X14" i="1"/>
  <c r="C15" i="1"/>
  <c r="C36" i="1" s="1"/>
  <c r="C38" i="1" s="1"/>
  <c r="C39" i="1" s="1"/>
  <c r="D15" i="1"/>
  <c r="D36" i="1" s="1"/>
  <c r="F15" i="1"/>
  <c r="I15" i="1"/>
  <c r="K15" i="1"/>
  <c r="T15" i="1"/>
  <c r="V15" i="1" s="1"/>
  <c r="C16" i="1"/>
  <c r="D16" i="1"/>
  <c r="F16" i="1"/>
  <c r="H16" i="1"/>
  <c r="I16" i="1"/>
  <c r="J16" i="1"/>
  <c r="K16" i="1"/>
  <c r="N16" i="1"/>
  <c r="T16" i="1" s="1"/>
  <c r="V16" i="1" s="1"/>
  <c r="X16" i="1" s="1"/>
  <c r="D17" i="1"/>
  <c r="F17" i="1"/>
  <c r="H17" i="1"/>
  <c r="I17" i="1"/>
  <c r="J17" i="1"/>
  <c r="K17" i="1" s="1"/>
  <c r="X17" i="1" s="1"/>
  <c r="T17" i="1"/>
  <c r="V17" i="1"/>
  <c r="C18" i="1"/>
  <c r="D18" i="1"/>
  <c r="E18" i="1"/>
  <c r="E36" i="1" s="1"/>
  <c r="E38" i="1" s="1"/>
  <c r="E39" i="1" s="1"/>
  <c r="F18" i="1"/>
  <c r="H18" i="1"/>
  <c r="I18" i="1"/>
  <c r="K18" i="1" s="1"/>
  <c r="X18" i="1" s="1"/>
  <c r="J18" i="1"/>
  <c r="T18" i="1"/>
  <c r="V18" i="1" s="1"/>
  <c r="D19" i="1"/>
  <c r="F19" i="1"/>
  <c r="H19" i="1"/>
  <c r="I19" i="1"/>
  <c r="J19" i="1"/>
  <c r="K19" i="1" s="1"/>
  <c r="X19" i="1" s="1"/>
  <c r="T19" i="1"/>
  <c r="V19" i="1"/>
  <c r="C20" i="1"/>
  <c r="D20" i="1"/>
  <c r="E20" i="1"/>
  <c r="F20" i="1"/>
  <c r="H20" i="1"/>
  <c r="I20" i="1"/>
  <c r="J20" i="1"/>
  <c r="K20" i="1"/>
  <c r="T20" i="1"/>
  <c r="V20" i="1"/>
  <c r="X20" i="1"/>
  <c r="D21" i="1"/>
  <c r="F21" i="1"/>
  <c r="H21" i="1"/>
  <c r="I21" i="1"/>
  <c r="K21" i="1" s="1"/>
  <c r="J21" i="1"/>
  <c r="T21" i="1"/>
  <c r="V21" i="1" s="1"/>
  <c r="D22" i="1"/>
  <c r="F22" i="1"/>
  <c r="H22" i="1"/>
  <c r="I22" i="1"/>
  <c r="J22" i="1"/>
  <c r="K22" i="1"/>
  <c r="T22" i="1"/>
  <c r="V22" i="1"/>
  <c r="X22" i="1"/>
  <c r="C23" i="1"/>
  <c r="D23" i="1"/>
  <c r="E23" i="1"/>
  <c r="F23" i="1"/>
  <c r="I23" i="1"/>
  <c r="K23" i="1"/>
  <c r="T23" i="1"/>
  <c r="V23" i="1"/>
  <c r="X23" i="1"/>
  <c r="H24" i="1"/>
  <c r="I24" i="1"/>
  <c r="K24" i="1"/>
  <c r="T24" i="1"/>
  <c r="V24" i="1"/>
  <c r="X24" i="1"/>
  <c r="D25" i="1"/>
  <c r="E25" i="1"/>
  <c r="F25" i="1" s="1"/>
  <c r="H25" i="1"/>
  <c r="T25" i="1"/>
  <c r="V25" i="1"/>
  <c r="D26" i="1"/>
  <c r="F26" i="1"/>
  <c r="H26" i="1"/>
  <c r="I26" i="1"/>
  <c r="J26" i="1"/>
  <c r="K26" i="1" s="1"/>
  <c r="X26" i="1" s="1"/>
  <c r="T26" i="1"/>
  <c r="V26" i="1"/>
  <c r="F27" i="1"/>
  <c r="H27" i="1"/>
  <c r="I27" i="1"/>
  <c r="K27" i="1"/>
  <c r="T27" i="1"/>
  <c r="V27" i="1" s="1"/>
  <c r="X27" i="1" s="1"/>
  <c r="C28" i="1"/>
  <c r="C37" i="1" s="1"/>
  <c r="D28" i="1"/>
  <c r="I28" i="1" s="1"/>
  <c r="K28" i="1" s="1"/>
  <c r="F28" i="1"/>
  <c r="T28" i="1"/>
  <c r="V28" i="1" s="1"/>
  <c r="C29" i="1"/>
  <c r="D29" i="1"/>
  <c r="E29" i="1"/>
  <c r="F29" i="1"/>
  <c r="I29" i="1"/>
  <c r="K29" i="1"/>
  <c r="T29" i="1"/>
  <c r="V29" i="1" s="1"/>
  <c r="X29" i="1" s="1"/>
  <c r="D30" i="1"/>
  <c r="F30" i="1"/>
  <c r="H30" i="1"/>
  <c r="I30" i="1"/>
  <c r="J30" i="1"/>
  <c r="K30" i="1"/>
  <c r="T30" i="1"/>
  <c r="V30" i="1"/>
  <c r="X30" i="1"/>
  <c r="D31" i="1"/>
  <c r="F31" i="1"/>
  <c r="H31" i="1"/>
  <c r="I31" i="1"/>
  <c r="J31" i="1"/>
  <c r="K31" i="1"/>
  <c r="X31" i="1" s="1"/>
  <c r="T31" i="1"/>
  <c r="V31" i="1"/>
  <c r="D32" i="1"/>
  <c r="F32" i="1"/>
  <c r="H32" i="1"/>
  <c r="I32" i="1"/>
  <c r="J32" i="1"/>
  <c r="K32" i="1" s="1"/>
  <c r="T32" i="1"/>
  <c r="V32" i="1" s="1"/>
  <c r="D33" i="1"/>
  <c r="F33" i="1"/>
  <c r="H33" i="1"/>
  <c r="I33" i="1"/>
  <c r="J33" i="1"/>
  <c r="K33" i="1"/>
  <c r="T33" i="1"/>
  <c r="V33" i="1"/>
  <c r="X33" i="1"/>
  <c r="X34" i="1"/>
  <c r="G36" i="1"/>
  <c r="G38" i="1" s="1"/>
  <c r="G39" i="1" s="1"/>
  <c r="E37" i="1"/>
  <c r="G37" i="1"/>
  <c r="X21" i="1" l="1"/>
  <c r="J25" i="1"/>
  <c r="I25" i="1"/>
  <c r="X15" i="1"/>
  <c r="X28" i="1"/>
  <c r="X32" i="1"/>
  <c r="X10" i="1"/>
  <c r="I5" i="1"/>
  <c r="J5" i="1"/>
  <c r="K5" i="1" l="1"/>
  <c r="X5" i="1" s="1"/>
  <c r="K25" i="1"/>
  <c r="X25" i="1" s="1"/>
</calcChain>
</file>

<file path=xl/sharedStrings.xml><?xml version="1.0" encoding="utf-8"?>
<sst xmlns="http://schemas.openxmlformats.org/spreadsheetml/2006/main" count="92" uniqueCount="42">
  <si>
    <t>ID #</t>
  </si>
  <si>
    <t>Article</t>
  </si>
  <si>
    <t>Exam 1</t>
  </si>
  <si>
    <t>Exam 2</t>
  </si>
  <si>
    <t>Final</t>
  </si>
  <si>
    <t>Raw</t>
  </si>
  <si>
    <t>Adj.</t>
  </si>
  <si>
    <t>Best</t>
  </si>
  <si>
    <t>Two</t>
  </si>
  <si>
    <t>Exam</t>
  </si>
  <si>
    <t>Homework Grades</t>
  </si>
  <si>
    <t>Tot</t>
  </si>
  <si>
    <t>Pts</t>
  </si>
  <si>
    <t>Low</t>
  </si>
  <si>
    <t>Cls</t>
  </si>
  <si>
    <t>Perf</t>
  </si>
  <si>
    <t>grade</t>
  </si>
  <si>
    <t xml:space="preserve"> </t>
  </si>
  <si>
    <t>B</t>
  </si>
  <si>
    <t>Business 140 Course Grade Sheet</t>
  </si>
  <si>
    <t>Exam 3</t>
  </si>
  <si>
    <t>Total</t>
  </si>
  <si>
    <t># taken</t>
  </si>
  <si>
    <t>Avg</t>
  </si>
  <si>
    <t>Raw Avg.</t>
  </si>
  <si>
    <t>Adj</t>
  </si>
  <si>
    <t>A</t>
  </si>
  <si>
    <t>C</t>
  </si>
  <si>
    <t>A+</t>
  </si>
  <si>
    <t>A-</t>
  </si>
  <si>
    <t>B+</t>
  </si>
  <si>
    <t>B-</t>
  </si>
  <si>
    <t>C+</t>
  </si>
  <si>
    <t>C-</t>
  </si>
  <si>
    <t>D+</t>
  </si>
  <si>
    <t>D</t>
  </si>
  <si>
    <t>D-</t>
  </si>
  <si>
    <t>F</t>
  </si>
  <si>
    <t>&lt;55</t>
  </si>
  <si>
    <t>&gt;97</t>
  </si>
  <si>
    <t>Grade Distribution</t>
  </si>
  <si>
    <t xml:space="preserve">      Grade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</si>
</sst>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2" borderId="0" xfId="0" applyFont="1" applyFill="1"/>
    <xf numFmtId="164" fontId="1" fillId="3" borderId="0" xfId="0" applyNumberFormat="1" applyFont="1" applyFill="1"/>
    <xf numFmtId="164" fontId="1" fillId="7" borderId="0" xfId="0" applyNumberFormat="1" applyFont="1" applyFill="1"/>
    <xf numFmtId="164" fontId="1" fillId="11" borderId="0" xfId="0" applyNumberFormat="1" applyFont="1" applyFill="1"/>
    <xf numFmtId="164" fontId="1" fillId="10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3" borderId="0" xfId="0" applyNumberFormat="1" applyFont="1" applyFill="1"/>
    <xf numFmtId="0" fontId="1" fillId="8" borderId="0" xfId="0" applyFont="1" applyFill="1"/>
    <xf numFmtId="0" fontId="1" fillId="7" borderId="0" xfId="0" applyFont="1" applyFill="1"/>
    <xf numFmtId="164" fontId="1" fillId="9" borderId="0" xfId="0" applyNumberFormat="1" applyFont="1" applyFill="1"/>
    <xf numFmtId="164" fontId="1" fillId="0" borderId="0" xfId="0" applyNumberFormat="1" applyFont="1" applyFill="1"/>
    <xf numFmtId="164" fontId="1" fillId="14" borderId="0" xfId="0" applyNumberFormat="1" applyFont="1" applyFill="1"/>
    <xf numFmtId="164" fontId="1" fillId="4" borderId="0" xfId="0" applyNumberFormat="1" applyFont="1" applyFill="1"/>
    <xf numFmtId="164" fontId="1" fillId="15" borderId="0" xfId="0" applyNumberFormat="1" applyFont="1" applyFill="1"/>
    <xf numFmtId="164" fontId="1" fillId="12" borderId="0" xfId="0" applyNumberFormat="1" applyFont="1" applyFill="1" applyAlignment="1">
      <alignment horizontal="center"/>
    </xf>
    <xf numFmtId="164" fontId="1" fillId="12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0" fontId="5" fillId="0" borderId="0" xfId="0" applyFont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1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16" borderId="0" xfId="0" applyFont="1" applyFill="1"/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topLeftCell="A10" workbookViewId="0">
      <selection activeCell="A11" sqref="A11:B11"/>
    </sheetView>
  </sheetViews>
  <sheetFormatPr defaultRowHeight="12.75" x14ac:dyDescent="0.2"/>
  <cols>
    <col min="1" max="12" width="4.7109375" customWidth="1"/>
    <col min="13" max="19" width="3.7109375" customWidth="1"/>
    <col min="20" max="20" width="5.7109375" customWidth="1"/>
    <col min="21" max="21" width="3.7109375" customWidth="1"/>
    <col min="22" max="23" width="4.7109375" customWidth="1"/>
    <col min="24" max="24" width="3.7109375" customWidth="1"/>
    <col min="25" max="25" width="4.7109375" customWidth="1"/>
    <col min="26" max="39" width="2.7109375" customWidth="1"/>
  </cols>
  <sheetData>
    <row r="1" spans="1:38" ht="20.100000000000001" customHeight="1" x14ac:dyDescent="0.35">
      <c r="G1" s="6" t="s">
        <v>19</v>
      </c>
      <c r="H1" s="6"/>
      <c r="I1" s="6"/>
      <c r="J1" s="6"/>
      <c r="K1" s="6"/>
      <c r="L1" s="6"/>
      <c r="M1" s="6"/>
    </row>
    <row r="2" spans="1:38" x14ac:dyDescent="0.2">
      <c r="B2" s="3">
        <v>0.1</v>
      </c>
      <c r="C2" s="3"/>
      <c r="D2" s="3"/>
      <c r="E2" s="3"/>
      <c r="F2" s="3"/>
      <c r="G2" s="3"/>
      <c r="H2" s="3"/>
      <c r="I2" s="3"/>
      <c r="J2" s="3"/>
      <c r="K2" s="3">
        <v>0.4</v>
      </c>
      <c r="L2" s="3">
        <v>0.1</v>
      </c>
      <c r="M2" s="3"/>
      <c r="N2" s="3"/>
      <c r="O2" s="3"/>
      <c r="P2" s="3"/>
      <c r="Q2" s="3"/>
      <c r="R2" s="3"/>
      <c r="S2" s="3"/>
      <c r="T2" s="3"/>
      <c r="U2" s="3"/>
      <c r="V2" s="3">
        <v>0.3</v>
      </c>
      <c r="W2" s="3">
        <v>0.1</v>
      </c>
      <c r="X2" s="3"/>
      <c r="Y2" s="3"/>
      <c r="AC2" t="s">
        <v>40</v>
      </c>
    </row>
    <row r="3" spans="1:38" x14ac:dyDescent="0.2">
      <c r="A3" s="2" t="s">
        <v>0</v>
      </c>
      <c r="B3" s="2" t="s">
        <v>1</v>
      </c>
      <c r="C3" s="4" t="s">
        <v>2</v>
      </c>
      <c r="D3" s="4"/>
      <c r="E3" s="4" t="s">
        <v>3</v>
      </c>
      <c r="F3" s="4"/>
      <c r="G3" s="4" t="s">
        <v>20</v>
      </c>
      <c r="H3" s="4"/>
      <c r="I3" s="4" t="s">
        <v>21</v>
      </c>
      <c r="J3" s="2" t="s">
        <v>13</v>
      </c>
      <c r="K3" s="2" t="s">
        <v>7</v>
      </c>
      <c r="L3" s="2" t="s">
        <v>4</v>
      </c>
      <c r="M3" s="2"/>
      <c r="N3" s="2"/>
      <c r="O3" s="2" t="s">
        <v>10</v>
      </c>
      <c r="P3" s="2"/>
      <c r="Q3" s="2"/>
      <c r="R3" s="1"/>
      <c r="S3" s="1"/>
      <c r="T3" s="1" t="s">
        <v>11</v>
      </c>
      <c r="U3" s="2"/>
      <c r="V3" s="2" t="s">
        <v>7</v>
      </c>
      <c r="W3" s="2" t="s">
        <v>14</v>
      </c>
      <c r="X3" s="2" t="s">
        <v>11</v>
      </c>
      <c r="Y3" s="2" t="s">
        <v>14</v>
      </c>
      <c r="Z3" s="1" t="s">
        <v>39</v>
      </c>
      <c r="AA3" s="1">
        <v>96</v>
      </c>
      <c r="AB3" s="1">
        <v>92</v>
      </c>
      <c r="AC3" s="1">
        <v>88</v>
      </c>
      <c r="AD3" s="1">
        <v>84</v>
      </c>
      <c r="AE3" s="1">
        <v>80</v>
      </c>
      <c r="AF3" s="1">
        <v>76</v>
      </c>
      <c r="AG3" s="1">
        <v>72</v>
      </c>
      <c r="AH3" s="1">
        <v>68</v>
      </c>
      <c r="AI3" s="1">
        <v>64</v>
      </c>
      <c r="AJ3" s="1">
        <v>60</v>
      </c>
      <c r="AK3" s="1">
        <v>56</v>
      </c>
      <c r="AL3" s="1" t="s">
        <v>38</v>
      </c>
    </row>
    <row r="4" spans="1:38" x14ac:dyDescent="0.2">
      <c r="A4" s="1"/>
      <c r="B4" s="2"/>
      <c r="C4" s="2" t="s">
        <v>5</v>
      </c>
      <c r="D4" s="2" t="s">
        <v>6</v>
      </c>
      <c r="E4" s="2" t="s">
        <v>5</v>
      </c>
      <c r="F4" s="2" t="s">
        <v>6</v>
      </c>
      <c r="G4" s="2" t="s">
        <v>5</v>
      </c>
      <c r="H4" s="2" t="s">
        <v>6</v>
      </c>
      <c r="I4" s="2" t="s">
        <v>9</v>
      </c>
      <c r="J4" s="2" t="s">
        <v>9</v>
      </c>
      <c r="K4" s="2" t="s">
        <v>8</v>
      </c>
      <c r="L4" s="2" t="s">
        <v>9</v>
      </c>
      <c r="M4" s="7">
        <v>1</v>
      </c>
      <c r="N4" s="7">
        <v>2</v>
      </c>
      <c r="O4" s="7">
        <v>3</v>
      </c>
      <c r="P4" s="7">
        <v>4</v>
      </c>
      <c r="Q4" s="7">
        <v>5</v>
      </c>
      <c r="R4" s="7">
        <v>6</v>
      </c>
      <c r="S4" s="7">
        <v>7</v>
      </c>
      <c r="T4" s="1" t="s">
        <v>12</v>
      </c>
      <c r="U4" s="50" t="s">
        <v>13</v>
      </c>
      <c r="V4" s="2">
        <v>5</v>
      </c>
      <c r="W4" s="2" t="s">
        <v>15</v>
      </c>
      <c r="X4" s="2" t="s">
        <v>12</v>
      </c>
      <c r="Y4" s="2" t="s">
        <v>16</v>
      </c>
      <c r="Z4" s="2" t="s">
        <v>28</v>
      </c>
      <c r="AA4" s="2" t="s">
        <v>26</v>
      </c>
      <c r="AB4" s="2" t="s">
        <v>29</v>
      </c>
      <c r="AC4" s="2" t="s">
        <v>30</v>
      </c>
      <c r="AD4" s="2" t="s">
        <v>18</v>
      </c>
      <c r="AE4" s="2" t="s">
        <v>31</v>
      </c>
      <c r="AF4" s="2" t="s">
        <v>32</v>
      </c>
      <c r="AG4" s="2" t="s">
        <v>27</v>
      </c>
      <c r="AH4" s="2" t="s">
        <v>33</v>
      </c>
      <c r="AI4" s="2" t="s">
        <v>34</v>
      </c>
      <c r="AJ4" s="2" t="s">
        <v>35</v>
      </c>
      <c r="AK4" s="2" t="s">
        <v>36</v>
      </c>
      <c r="AL4" s="2" t="s">
        <v>37</v>
      </c>
    </row>
    <row r="5" spans="1:38" x14ac:dyDescent="0.2">
      <c r="A5" s="1">
        <v>1000</v>
      </c>
      <c r="B5" s="1">
        <v>96</v>
      </c>
      <c r="C5" s="20">
        <v>17</v>
      </c>
      <c r="D5" s="2">
        <f>C5*3.33+C$40</f>
        <v>62.61</v>
      </c>
      <c r="E5" s="1">
        <f>22+1</f>
        <v>23</v>
      </c>
      <c r="F5" s="23">
        <f>(E5*3.333)+E$40</f>
        <v>92.659000000000006</v>
      </c>
      <c r="G5" s="1">
        <v>19</v>
      </c>
      <c r="H5" s="27">
        <f t="shared" ref="H5:H10" si="0">(G5*3.33)+G$40</f>
        <v>79.27000000000001</v>
      </c>
      <c r="I5" s="5">
        <f>D5+F5+H5</f>
        <v>234.53900000000002</v>
      </c>
      <c r="J5" s="5">
        <f>+MIN(D5,F5,H5)</f>
        <v>62.61</v>
      </c>
      <c r="K5" s="24">
        <f>(I5-J5)/2</f>
        <v>85.964500000000015</v>
      </c>
      <c r="L5" s="20">
        <v>96</v>
      </c>
      <c r="M5" s="1">
        <v>88</v>
      </c>
      <c r="N5" s="7">
        <v>92</v>
      </c>
      <c r="O5" s="1">
        <v>96</v>
      </c>
      <c r="P5" s="1">
        <v>100</v>
      </c>
      <c r="Q5" s="1">
        <v>96</v>
      </c>
      <c r="R5" s="1">
        <v>96</v>
      </c>
      <c r="T5" s="1">
        <f>SUM(M5:S5)</f>
        <v>568</v>
      </c>
      <c r="U5" s="1">
        <v>82</v>
      </c>
      <c r="V5" s="5">
        <f>(T5-U5)/5</f>
        <v>97.2</v>
      </c>
      <c r="W5" s="1">
        <v>100</v>
      </c>
      <c r="X5" s="5">
        <f>B5*B$2+K5*K$2+L5*L$2+V5*V$2+W5*W$2</f>
        <v>92.745800000000017</v>
      </c>
      <c r="Y5" s="2" t="s">
        <v>29</v>
      </c>
    </row>
    <row r="6" spans="1:38" x14ac:dyDescent="0.2">
      <c r="A6" s="1">
        <f>A5+1</f>
        <v>1001</v>
      </c>
      <c r="B6" s="1">
        <v>92</v>
      </c>
      <c r="C6" s="20">
        <f>20+3</f>
        <v>23</v>
      </c>
      <c r="D6" s="10">
        <f t="shared" ref="D6:D33" si="1">C6*3.33+C$40</f>
        <v>82.59</v>
      </c>
      <c r="E6" s="1">
        <f>15+4</f>
        <v>19</v>
      </c>
      <c r="F6" s="5">
        <f t="shared" ref="F6:F33" si="2">(E6*3.333)+E$40</f>
        <v>79.326999999999998</v>
      </c>
      <c r="G6" s="1">
        <v>14</v>
      </c>
      <c r="H6" s="5">
        <f t="shared" si="0"/>
        <v>62.620000000000005</v>
      </c>
      <c r="I6" s="5">
        <f t="shared" ref="I6:I33" si="3">D6+F6+H6</f>
        <v>224.53700000000001</v>
      </c>
      <c r="J6" s="5">
        <f t="shared" ref="J6:J33" si="4">+MIN(D6,F6,H6)</f>
        <v>62.620000000000005</v>
      </c>
      <c r="K6" s="29">
        <f t="shared" ref="K6:K33" si="5">(I6-J6)/2</f>
        <v>80.958500000000001</v>
      </c>
      <c r="L6" s="20">
        <v>96</v>
      </c>
      <c r="M6" s="1">
        <v>80</v>
      </c>
      <c r="N6" s="7">
        <v>84</v>
      </c>
      <c r="O6" s="1">
        <v>96</v>
      </c>
      <c r="P6" s="30"/>
      <c r="Q6" s="1"/>
      <c r="R6" s="1">
        <v>96</v>
      </c>
      <c r="S6" s="1">
        <v>88</v>
      </c>
      <c r="T6" s="1">
        <f t="shared" ref="T6:T33" si="6">SUM(M6:S6)</f>
        <v>444</v>
      </c>
      <c r="U6" s="1">
        <v>0</v>
      </c>
      <c r="V6" s="5">
        <f t="shared" ref="V6:V33" si="7">(T6-U6)/5</f>
        <v>88.8</v>
      </c>
      <c r="W6" s="1">
        <v>100</v>
      </c>
      <c r="X6" s="5">
        <f t="shared" ref="X6:X34" si="8">B6*B$2+K6*K$2+L6*L$2+V6*V$2+W6*W$2</f>
        <v>87.823400000000007</v>
      </c>
      <c r="Y6" s="2" t="s">
        <v>30</v>
      </c>
    </row>
    <row r="7" spans="1:38" x14ac:dyDescent="0.2">
      <c r="A7" s="1">
        <f t="shared" ref="A7:A33" si="9">A6+1</f>
        <v>1002</v>
      </c>
      <c r="B7" s="8">
        <v>88</v>
      </c>
      <c r="C7" s="39">
        <v>22</v>
      </c>
      <c r="D7" s="11">
        <f t="shared" si="1"/>
        <v>79.260000000000005</v>
      </c>
      <c r="E7" s="1">
        <v>20</v>
      </c>
      <c r="F7" s="25">
        <f t="shared" si="2"/>
        <v>82.66</v>
      </c>
      <c r="G7" s="1">
        <v>12</v>
      </c>
      <c r="H7" s="5">
        <f t="shared" si="0"/>
        <v>55.96</v>
      </c>
      <c r="I7" s="5">
        <f t="shared" si="3"/>
        <v>217.88000000000002</v>
      </c>
      <c r="J7" s="5">
        <f t="shared" si="4"/>
        <v>55.96</v>
      </c>
      <c r="K7" s="29">
        <f t="shared" si="5"/>
        <v>80.960000000000008</v>
      </c>
      <c r="L7" s="53"/>
      <c r="M7" s="1">
        <v>80</v>
      </c>
      <c r="N7" s="7">
        <v>94</v>
      </c>
      <c r="O7" s="1">
        <v>94</v>
      </c>
      <c r="P7" s="30"/>
      <c r="Q7" s="1"/>
      <c r="R7" s="1">
        <v>96</v>
      </c>
      <c r="S7" s="1">
        <v>100</v>
      </c>
      <c r="T7" s="1">
        <f t="shared" si="6"/>
        <v>464</v>
      </c>
      <c r="U7" s="1">
        <v>0</v>
      </c>
      <c r="V7" s="5">
        <f t="shared" si="7"/>
        <v>92.8</v>
      </c>
      <c r="W7" s="1">
        <v>60</v>
      </c>
      <c r="X7" s="5">
        <f t="shared" si="8"/>
        <v>75.024000000000015</v>
      </c>
      <c r="Y7" s="53"/>
    </row>
    <row r="8" spans="1:38" x14ac:dyDescent="0.2">
      <c r="A8" s="1">
        <f t="shared" si="9"/>
        <v>1003</v>
      </c>
      <c r="B8" s="1">
        <v>92</v>
      </c>
      <c r="C8" s="20">
        <v>22</v>
      </c>
      <c r="D8" s="12">
        <f t="shared" si="1"/>
        <v>79.260000000000005</v>
      </c>
      <c r="E8" s="1">
        <v>15</v>
      </c>
      <c r="F8" s="5">
        <f t="shared" si="2"/>
        <v>65.995000000000005</v>
      </c>
      <c r="G8" s="1">
        <v>18</v>
      </c>
      <c r="H8" s="26">
        <f t="shared" si="0"/>
        <v>75.94</v>
      </c>
      <c r="I8" s="5">
        <f t="shared" si="3"/>
        <v>221.19499999999999</v>
      </c>
      <c r="J8" s="5">
        <f t="shared" si="4"/>
        <v>65.995000000000005</v>
      </c>
      <c r="K8" s="27">
        <f t="shared" si="5"/>
        <v>77.599999999999994</v>
      </c>
      <c r="L8" s="20">
        <v>88</v>
      </c>
      <c r="M8" s="1">
        <v>96</v>
      </c>
      <c r="N8" s="7">
        <v>88</v>
      </c>
      <c r="O8" s="1">
        <v>90</v>
      </c>
      <c r="P8" s="1">
        <v>92</v>
      </c>
      <c r="Q8" s="1"/>
      <c r="R8" s="1"/>
      <c r="S8" s="1">
        <v>92</v>
      </c>
      <c r="T8" s="1">
        <f t="shared" si="6"/>
        <v>458</v>
      </c>
      <c r="U8" s="1">
        <v>0</v>
      </c>
      <c r="V8" s="5">
        <f t="shared" si="7"/>
        <v>91.6</v>
      </c>
      <c r="W8" s="1">
        <v>60</v>
      </c>
      <c r="X8" s="5">
        <f t="shared" si="8"/>
        <v>82.52000000000001</v>
      </c>
      <c r="Y8" s="2" t="s">
        <v>18</v>
      </c>
    </row>
    <row r="9" spans="1:38" x14ac:dyDescent="0.2">
      <c r="A9" s="1">
        <f t="shared" si="9"/>
        <v>1004</v>
      </c>
      <c r="B9" s="1">
        <v>96</v>
      </c>
      <c r="C9" s="20">
        <v>16</v>
      </c>
      <c r="D9" s="2">
        <f t="shared" si="1"/>
        <v>59.28</v>
      </c>
      <c r="E9" s="1">
        <f>18+3</f>
        <v>21</v>
      </c>
      <c r="F9" s="24">
        <f t="shared" si="2"/>
        <v>85.993000000000009</v>
      </c>
      <c r="G9" s="1">
        <v>21</v>
      </c>
      <c r="H9" s="35">
        <f t="shared" si="0"/>
        <v>85.93</v>
      </c>
      <c r="I9" s="5">
        <f t="shared" si="3"/>
        <v>231.20300000000003</v>
      </c>
      <c r="J9" s="5">
        <f t="shared" si="4"/>
        <v>59.28</v>
      </c>
      <c r="K9" s="24">
        <f t="shared" si="5"/>
        <v>85.961500000000015</v>
      </c>
      <c r="L9" s="20">
        <v>90</v>
      </c>
      <c r="M9" s="1">
        <v>84</v>
      </c>
      <c r="N9" s="7">
        <v>74</v>
      </c>
      <c r="O9" s="1">
        <v>96</v>
      </c>
      <c r="P9" s="30">
        <v>92</v>
      </c>
      <c r="Q9" s="1"/>
      <c r="R9" s="1">
        <v>96</v>
      </c>
      <c r="S9" s="1">
        <v>100</v>
      </c>
      <c r="T9" s="1">
        <f t="shared" si="6"/>
        <v>542</v>
      </c>
      <c r="U9" s="1">
        <v>0</v>
      </c>
      <c r="V9" s="5">
        <f t="shared" si="7"/>
        <v>108.4</v>
      </c>
      <c r="W9" s="1">
        <v>90</v>
      </c>
      <c r="X9" s="5">
        <f t="shared" si="8"/>
        <v>94.504600000000011</v>
      </c>
      <c r="Y9" s="2" t="s">
        <v>26</v>
      </c>
    </row>
    <row r="10" spans="1:38" x14ac:dyDescent="0.2">
      <c r="A10" s="1">
        <f t="shared" si="9"/>
        <v>1005</v>
      </c>
      <c r="B10" s="1">
        <v>92</v>
      </c>
      <c r="C10" s="20">
        <f>22+1</f>
        <v>23</v>
      </c>
      <c r="D10" s="12">
        <f t="shared" si="1"/>
        <v>82.59</v>
      </c>
      <c r="E10" s="1">
        <v>15</v>
      </c>
      <c r="F10" s="5">
        <f t="shared" si="2"/>
        <v>65.995000000000005</v>
      </c>
      <c r="G10" s="1">
        <f>23+2</f>
        <v>25</v>
      </c>
      <c r="H10" s="23">
        <f t="shared" si="0"/>
        <v>99.25</v>
      </c>
      <c r="I10" s="5">
        <f t="shared" si="3"/>
        <v>247.83500000000001</v>
      </c>
      <c r="J10" s="5">
        <f t="shared" si="4"/>
        <v>65.995000000000005</v>
      </c>
      <c r="K10" s="24">
        <f t="shared" si="5"/>
        <v>90.92</v>
      </c>
      <c r="L10" s="20">
        <v>92</v>
      </c>
      <c r="M10" s="1">
        <v>80</v>
      </c>
      <c r="N10" s="7">
        <v>92</v>
      </c>
      <c r="O10" s="1">
        <v>74</v>
      </c>
      <c r="P10" s="1">
        <v>96</v>
      </c>
      <c r="Q10" s="1">
        <v>92</v>
      </c>
      <c r="R10" s="1">
        <v>96</v>
      </c>
      <c r="S10" s="51">
        <v>92</v>
      </c>
      <c r="T10" s="1">
        <f t="shared" si="6"/>
        <v>622</v>
      </c>
      <c r="U10" s="1">
        <v>166</v>
      </c>
      <c r="V10" s="5">
        <f t="shared" si="7"/>
        <v>91.2</v>
      </c>
      <c r="W10" s="1">
        <v>90</v>
      </c>
      <c r="X10" s="5">
        <f t="shared" si="8"/>
        <v>91.128000000000014</v>
      </c>
      <c r="Y10" s="2" t="s">
        <v>29</v>
      </c>
    </row>
    <row r="11" spans="1:38" x14ac:dyDescent="0.2">
      <c r="A11" s="1">
        <f t="shared" si="9"/>
        <v>1006</v>
      </c>
      <c r="B11" s="21"/>
      <c r="C11" s="19"/>
      <c r="D11" s="19"/>
      <c r="E11" s="19"/>
      <c r="F11" s="19"/>
      <c r="G11" s="19"/>
      <c r="H11" s="37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>
        <v>0</v>
      </c>
      <c r="V11" s="38">
        <f t="shared" si="7"/>
        <v>0</v>
      </c>
      <c r="W11" s="21"/>
      <c r="X11" s="38">
        <f t="shared" si="8"/>
        <v>0</v>
      </c>
      <c r="Y11" s="19"/>
    </row>
    <row r="12" spans="1:38" x14ac:dyDescent="0.2">
      <c r="A12" s="1">
        <f t="shared" si="9"/>
        <v>1007</v>
      </c>
      <c r="B12" s="21"/>
      <c r="C12" s="20">
        <v>16</v>
      </c>
      <c r="D12" s="2">
        <f t="shared" si="1"/>
        <v>59.28</v>
      </c>
      <c r="E12" s="21"/>
      <c r="F12" s="21"/>
      <c r="G12" s="21"/>
      <c r="H12" s="38"/>
      <c r="I12" s="21"/>
      <c r="J12" s="21"/>
      <c r="K12" s="21"/>
      <c r="L12" s="19"/>
      <c r="M12" s="21"/>
      <c r="N12" s="21"/>
      <c r="O12" s="21"/>
      <c r="P12" s="21"/>
      <c r="Q12" s="21"/>
      <c r="R12" s="21"/>
      <c r="S12" s="21"/>
      <c r="T12" s="21"/>
      <c r="U12" s="21">
        <v>0</v>
      </c>
      <c r="V12" s="38">
        <f t="shared" si="7"/>
        <v>0</v>
      </c>
      <c r="W12" s="21"/>
      <c r="X12" s="38">
        <f t="shared" si="8"/>
        <v>0</v>
      </c>
      <c r="Y12" s="19"/>
    </row>
    <row r="13" spans="1:38" x14ac:dyDescent="0.2">
      <c r="A13" s="1">
        <f t="shared" si="9"/>
        <v>1008</v>
      </c>
      <c r="B13" s="1">
        <v>92</v>
      </c>
      <c r="C13" s="20">
        <f>21+1</f>
        <v>22</v>
      </c>
      <c r="D13" s="11">
        <f t="shared" si="1"/>
        <v>79.260000000000005</v>
      </c>
      <c r="E13" s="1">
        <v>20</v>
      </c>
      <c r="F13" s="25">
        <f t="shared" si="2"/>
        <v>82.66</v>
      </c>
      <c r="G13" s="41"/>
      <c r="H13" s="42"/>
      <c r="I13" s="5">
        <f t="shared" si="3"/>
        <v>161.92000000000002</v>
      </c>
      <c r="J13" s="5">
        <v>0</v>
      </c>
      <c r="K13" s="29">
        <f t="shared" si="5"/>
        <v>80.960000000000008</v>
      </c>
      <c r="L13" s="20">
        <v>92</v>
      </c>
      <c r="M13" s="1">
        <v>92</v>
      </c>
      <c r="N13" s="7">
        <v>94</v>
      </c>
      <c r="O13" s="1">
        <v>90</v>
      </c>
      <c r="P13" s="1">
        <v>96</v>
      </c>
      <c r="Q13" s="1">
        <v>96</v>
      </c>
      <c r="R13" s="1"/>
      <c r="S13" s="1">
        <v>96</v>
      </c>
      <c r="T13" s="1">
        <f t="shared" si="6"/>
        <v>564</v>
      </c>
      <c r="U13" s="1">
        <v>90</v>
      </c>
      <c r="V13" s="5">
        <f t="shared" si="7"/>
        <v>94.8</v>
      </c>
      <c r="W13" s="1">
        <v>80</v>
      </c>
      <c r="X13" s="5">
        <f t="shared" si="8"/>
        <v>87.224000000000018</v>
      </c>
      <c r="Y13" s="2" t="s">
        <v>30</v>
      </c>
    </row>
    <row r="14" spans="1:38" x14ac:dyDescent="0.2">
      <c r="A14" s="1">
        <f t="shared" si="9"/>
        <v>1009</v>
      </c>
      <c r="B14" s="1">
        <v>96</v>
      </c>
      <c r="C14" s="20">
        <v>29</v>
      </c>
      <c r="D14" s="9">
        <f t="shared" si="1"/>
        <v>102.57000000000001</v>
      </c>
      <c r="E14" s="1">
        <v>24</v>
      </c>
      <c r="F14" s="22">
        <f t="shared" si="2"/>
        <v>95.992000000000004</v>
      </c>
      <c r="G14" s="41"/>
      <c r="H14" s="42"/>
      <c r="I14" s="5">
        <f t="shared" si="3"/>
        <v>198.56200000000001</v>
      </c>
      <c r="J14" s="5">
        <v>0</v>
      </c>
      <c r="K14" s="34">
        <f t="shared" si="5"/>
        <v>99.281000000000006</v>
      </c>
      <c r="L14" s="20">
        <v>88</v>
      </c>
      <c r="M14" s="1">
        <v>96</v>
      </c>
      <c r="N14" s="7">
        <v>96</v>
      </c>
      <c r="O14" s="1">
        <v>96</v>
      </c>
      <c r="P14" s="1">
        <v>96</v>
      </c>
      <c r="Q14" s="1"/>
      <c r="R14" s="1">
        <v>96</v>
      </c>
      <c r="T14" s="1">
        <f t="shared" si="6"/>
        <v>480</v>
      </c>
      <c r="U14" s="1">
        <v>0</v>
      </c>
      <c r="V14" s="5">
        <f t="shared" si="7"/>
        <v>96</v>
      </c>
      <c r="W14" s="1">
        <v>85</v>
      </c>
      <c r="X14" s="5">
        <f t="shared" si="8"/>
        <v>95.412400000000005</v>
      </c>
      <c r="Y14" s="2" t="s">
        <v>26</v>
      </c>
    </row>
    <row r="15" spans="1:38" x14ac:dyDescent="0.2">
      <c r="A15" s="1">
        <f t="shared" si="9"/>
        <v>1010</v>
      </c>
      <c r="B15" s="1">
        <v>100</v>
      </c>
      <c r="C15" s="20">
        <f>26+1</f>
        <v>27</v>
      </c>
      <c r="D15" s="13">
        <f t="shared" si="1"/>
        <v>95.91</v>
      </c>
      <c r="E15" s="1">
        <v>23</v>
      </c>
      <c r="F15" s="23">
        <f t="shared" si="2"/>
        <v>92.659000000000006</v>
      </c>
      <c r="G15" s="41"/>
      <c r="H15" s="42"/>
      <c r="I15" s="5">
        <f t="shared" si="3"/>
        <v>188.56900000000002</v>
      </c>
      <c r="J15" s="5">
        <v>0</v>
      </c>
      <c r="K15" s="22">
        <f t="shared" si="5"/>
        <v>94.284500000000008</v>
      </c>
      <c r="L15" s="20">
        <v>96</v>
      </c>
      <c r="M15" s="1">
        <v>100</v>
      </c>
      <c r="N15" s="7">
        <v>100</v>
      </c>
      <c r="O15" s="1">
        <v>100</v>
      </c>
      <c r="P15" s="1">
        <v>96</v>
      </c>
      <c r="Q15" s="1">
        <v>96</v>
      </c>
      <c r="R15" s="1">
        <v>96</v>
      </c>
      <c r="S15" s="1">
        <v>100</v>
      </c>
      <c r="T15" s="1">
        <f t="shared" si="6"/>
        <v>688</v>
      </c>
      <c r="U15" s="1">
        <v>192</v>
      </c>
      <c r="V15" s="5">
        <f t="shared" si="7"/>
        <v>99.2</v>
      </c>
      <c r="W15" s="1">
        <v>100</v>
      </c>
      <c r="X15" s="5">
        <f t="shared" si="8"/>
        <v>97.073800000000006</v>
      </c>
      <c r="Y15" s="2" t="s">
        <v>26</v>
      </c>
    </row>
    <row r="16" spans="1:38" x14ac:dyDescent="0.2">
      <c r="A16" s="1">
        <f t="shared" si="9"/>
        <v>1011</v>
      </c>
      <c r="B16" s="1">
        <v>96</v>
      </c>
      <c r="C16" s="20">
        <f>20+2</f>
        <v>22</v>
      </c>
      <c r="D16" s="12">
        <f t="shared" si="1"/>
        <v>79.260000000000005</v>
      </c>
      <c r="E16" s="1">
        <v>21</v>
      </c>
      <c r="F16" s="24">
        <f t="shared" si="2"/>
        <v>85.993000000000009</v>
      </c>
      <c r="G16" s="1">
        <v>17</v>
      </c>
      <c r="H16" s="26">
        <f>(G16*3.33)+G$40</f>
        <v>72.61</v>
      </c>
      <c r="I16" s="5">
        <f t="shared" si="3"/>
        <v>237.863</v>
      </c>
      <c r="J16" s="5">
        <f t="shared" si="4"/>
        <v>72.61</v>
      </c>
      <c r="K16" s="32">
        <f t="shared" si="5"/>
        <v>82.626499999999993</v>
      </c>
      <c r="L16" s="20">
        <v>92</v>
      </c>
      <c r="M16" s="1">
        <v>88</v>
      </c>
      <c r="N16" s="7">
        <f>84+4</f>
        <v>88</v>
      </c>
      <c r="O16" s="1">
        <v>92</v>
      </c>
      <c r="P16" s="1">
        <v>88</v>
      </c>
      <c r="Q16" s="1"/>
      <c r="R16" s="1">
        <v>92</v>
      </c>
      <c r="T16" s="1">
        <f t="shared" si="6"/>
        <v>448</v>
      </c>
      <c r="U16" s="1">
        <v>0</v>
      </c>
      <c r="V16" s="5">
        <f t="shared" si="7"/>
        <v>89.6</v>
      </c>
      <c r="W16" s="1">
        <v>99</v>
      </c>
      <c r="X16" s="5">
        <f>B16*B$2+K16*K$2+L16*L$2+V16*V$2+W16*W$2+5</f>
        <v>93.630600000000001</v>
      </c>
      <c r="Y16" s="2" t="s">
        <v>26</v>
      </c>
    </row>
    <row r="17" spans="1:25" x14ac:dyDescent="0.2">
      <c r="A17" s="1">
        <f t="shared" si="9"/>
        <v>1012</v>
      </c>
      <c r="B17" s="1">
        <v>88</v>
      </c>
      <c r="C17" s="20">
        <v>14</v>
      </c>
      <c r="D17" s="2">
        <f t="shared" si="1"/>
        <v>52.620000000000005</v>
      </c>
      <c r="E17" s="1">
        <v>14</v>
      </c>
      <c r="F17" s="5">
        <f t="shared" si="2"/>
        <v>62.662000000000006</v>
      </c>
      <c r="G17" s="1">
        <v>15</v>
      </c>
      <c r="H17" s="5">
        <f t="shared" ref="H17:H27" si="10">(G17*3.33)+G$40</f>
        <v>65.95</v>
      </c>
      <c r="I17" s="5">
        <f t="shared" si="3"/>
        <v>181.23200000000003</v>
      </c>
      <c r="J17" s="5">
        <f t="shared" si="4"/>
        <v>52.620000000000005</v>
      </c>
      <c r="K17" s="5">
        <f t="shared" si="5"/>
        <v>64.306000000000012</v>
      </c>
      <c r="L17" s="20">
        <v>84</v>
      </c>
      <c r="M17" s="1">
        <v>92</v>
      </c>
      <c r="N17" s="20">
        <v>90</v>
      </c>
      <c r="O17" s="1">
        <v>84</v>
      </c>
      <c r="P17" s="30"/>
      <c r="Q17" s="1"/>
      <c r="R17" s="1">
        <v>96</v>
      </c>
      <c r="S17" s="1">
        <v>100</v>
      </c>
      <c r="T17" s="1">
        <f t="shared" si="6"/>
        <v>462</v>
      </c>
      <c r="U17" s="1">
        <v>0</v>
      </c>
      <c r="V17" s="5">
        <f t="shared" si="7"/>
        <v>92.4</v>
      </c>
      <c r="W17" s="1">
        <v>80</v>
      </c>
      <c r="X17" s="5">
        <f t="shared" si="8"/>
        <v>78.642400000000009</v>
      </c>
      <c r="Y17" s="2" t="s">
        <v>31</v>
      </c>
    </row>
    <row r="18" spans="1:25" x14ac:dyDescent="0.2">
      <c r="A18" s="1">
        <f t="shared" si="9"/>
        <v>1013</v>
      </c>
      <c r="B18" s="1">
        <v>84</v>
      </c>
      <c r="C18" s="20">
        <f>20+2</f>
        <v>22</v>
      </c>
      <c r="D18" s="14">
        <f t="shared" si="1"/>
        <v>79.260000000000005</v>
      </c>
      <c r="E18" s="1">
        <f>22+1</f>
        <v>23</v>
      </c>
      <c r="F18" s="24">
        <f t="shared" si="2"/>
        <v>92.659000000000006</v>
      </c>
      <c r="G18" s="1">
        <v>15</v>
      </c>
      <c r="H18" s="5">
        <f t="shared" si="10"/>
        <v>65.95</v>
      </c>
      <c r="I18" s="5">
        <f t="shared" si="3"/>
        <v>237.86900000000003</v>
      </c>
      <c r="J18" s="5">
        <f t="shared" si="4"/>
        <v>65.95</v>
      </c>
      <c r="K18" s="24">
        <f t="shared" si="5"/>
        <v>85.95950000000002</v>
      </c>
      <c r="L18" s="20">
        <v>80</v>
      </c>
      <c r="M18" s="1">
        <v>88</v>
      </c>
      <c r="N18" s="7">
        <v>96</v>
      </c>
      <c r="O18" s="30">
        <v>92</v>
      </c>
      <c r="P18" s="30"/>
      <c r="Q18" s="1"/>
      <c r="R18" s="1">
        <v>94</v>
      </c>
      <c r="S18" s="52">
        <v>92</v>
      </c>
      <c r="T18" s="1">
        <f t="shared" si="6"/>
        <v>462</v>
      </c>
      <c r="U18" s="1">
        <v>0</v>
      </c>
      <c r="V18" s="5">
        <f t="shared" si="7"/>
        <v>92.4</v>
      </c>
      <c r="W18" s="1">
        <v>70</v>
      </c>
      <c r="X18" s="5">
        <f t="shared" si="8"/>
        <v>85.503800000000012</v>
      </c>
      <c r="Y18" s="2" t="s">
        <v>18</v>
      </c>
    </row>
    <row r="19" spans="1:25" x14ac:dyDescent="0.2">
      <c r="A19" s="1">
        <f t="shared" si="9"/>
        <v>1014</v>
      </c>
      <c r="B19" s="1">
        <v>96</v>
      </c>
      <c r="C19" s="20">
        <v>17</v>
      </c>
      <c r="D19" s="2">
        <f t="shared" si="1"/>
        <v>62.61</v>
      </c>
      <c r="E19" s="1">
        <v>15</v>
      </c>
      <c r="F19" s="5">
        <f t="shared" si="2"/>
        <v>65.995000000000005</v>
      </c>
      <c r="G19" s="1">
        <v>15</v>
      </c>
      <c r="H19" s="5">
        <f t="shared" si="10"/>
        <v>65.95</v>
      </c>
      <c r="I19" s="5">
        <f t="shared" si="3"/>
        <v>194.55500000000001</v>
      </c>
      <c r="J19" s="5">
        <f t="shared" si="4"/>
        <v>62.61</v>
      </c>
      <c r="K19" s="5">
        <f t="shared" si="5"/>
        <v>65.972499999999997</v>
      </c>
      <c r="L19" s="20">
        <v>96</v>
      </c>
      <c r="M19" s="1">
        <v>92</v>
      </c>
      <c r="N19" s="7">
        <v>92</v>
      </c>
      <c r="O19" s="1">
        <v>96</v>
      </c>
      <c r="P19" s="1">
        <v>96</v>
      </c>
      <c r="Q19" s="1"/>
      <c r="R19" s="1">
        <v>100</v>
      </c>
      <c r="S19" s="1">
        <v>96</v>
      </c>
      <c r="T19" s="1">
        <f t="shared" si="6"/>
        <v>572</v>
      </c>
      <c r="U19" s="1">
        <v>92</v>
      </c>
      <c r="V19" s="5">
        <f t="shared" si="7"/>
        <v>96</v>
      </c>
      <c r="W19" s="1">
        <v>100</v>
      </c>
      <c r="X19" s="5">
        <f t="shared" si="8"/>
        <v>84.38900000000001</v>
      </c>
      <c r="Y19" s="2" t="s">
        <v>18</v>
      </c>
    </row>
    <row r="20" spans="1:25" x14ac:dyDescent="0.2">
      <c r="A20" s="1">
        <f t="shared" si="9"/>
        <v>1015</v>
      </c>
      <c r="B20" s="1">
        <v>96</v>
      </c>
      <c r="C20" s="20">
        <f>19+1</f>
        <v>20</v>
      </c>
      <c r="D20" s="14">
        <f t="shared" si="1"/>
        <v>72.599999999999994</v>
      </c>
      <c r="E20" s="1">
        <f>18+2</f>
        <v>20</v>
      </c>
      <c r="F20" s="26">
        <f t="shared" si="2"/>
        <v>82.66</v>
      </c>
      <c r="G20" s="1">
        <v>20</v>
      </c>
      <c r="H20" s="35">
        <f t="shared" si="10"/>
        <v>82.6</v>
      </c>
      <c r="I20" s="5">
        <f t="shared" si="3"/>
        <v>237.85999999999999</v>
      </c>
      <c r="J20" s="5">
        <f t="shared" si="4"/>
        <v>72.599999999999994</v>
      </c>
      <c r="K20" s="35">
        <f t="shared" si="5"/>
        <v>82.63</v>
      </c>
      <c r="L20" s="20">
        <v>100</v>
      </c>
      <c r="M20" s="1">
        <v>84</v>
      </c>
      <c r="N20" s="7">
        <v>92</v>
      </c>
      <c r="O20" s="1">
        <v>90</v>
      </c>
      <c r="P20" s="1">
        <v>96</v>
      </c>
      <c r="Q20" s="1">
        <v>96</v>
      </c>
      <c r="R20" s="1">
        <v>100</v>
      </c>
      <c r="S20" s="1">
        <v>100</v>
      </c>
      <c r="T20" s="1">
        <f t="shared" si="6"/>
        <v>658</v>
      </c>
      <c r="U20" s="1">
        <v>172</v>
      </c>
      <c r="V20" s="5">
        <f t="shared" si="7"/>
        <v>97.2</v>
      </c>
      <c r="W20" s="1">
        <v>100</v>
      </c>
      <c r="X20" s="5">
        <f>B20*B$2+K20*K$2+L20*L$2+V20*V$2+W20*W$2+5</f>
        <v>96.811999999999998</v>
      </c>
      <c r="Y20" s="2" t="s">
        <v>26</v>
      </c>
    </row>
    <row r="21" spans="1:25" x14ac:dyDescent="0.2">
      <c r="A21" s="1">
        <f t="shared" si="9"/>
        <v>1016</v>
      </c>
      <c r="B21" s="1">
        <v>94</v>
      </c>
      <c r="C21" s="20">
        <v>16</v>
      </c>
      <c r="D21" s="2">
        <f t="shared" si="1"/>
        <v>59.28</v>
      </c>
      <c r="E21" s="1">
        <v>21</v>
      </c>
      <c r="F21" s="24">
        <f t="shared" si="2"/>
        <v>85.993000000000009</v>
      </c>
      <c r="G21" s="1">
        <v>17</v>
      </c>
      <c r="H21" s="26">
        <f t="shared" si="10"/>
        <v>72.61</v>
      </c>
      <c r="I21" s="5">
        <f t="shared" si="3"/>
        <v>217.88300000000004</v>
      </c>
      <c r="J21" s="5">
        <f t="shared" si="4"/>
        <v>59.28</v>
      </c>
      <c r="K21" s="36">
        <f t="shared" si="5"/>
        <v>79.301500000000019</v>
      </c>
      <c r="L21" s="20">
        <v>90</v>
      </c>
      <c r="M21" s="21"/>
      <c r="N21" s="19"/>
      <c r="O21" s="1">
        <v>96</v>
      </c>
      <c r="P21" s="1">
        <v>94</v>
      </c>
      <c r="Q21" s="1">
        <v>84</v>
      </c>
      <c r="R21" s="1">
        <v>96</v>
      </c>
      <c r="S21" s="1">
        <v>100</v>
      </c>
      <c r="T21" s="1">
        <f t="shared" si="6"/>
        <v>470</v>
      </c>
      <c r="U21" s="1">
        <v>0</v>
      </c>
      <c r="V21" s="5">
        <f t="shared" si="7"/>
        <v>94</v>
      </c>
      <c r="W21" s="1">
        <v>100</v>
      </c>
      <c r="X21" s="5">
        <f t="shared" si="8"/>
        <v>88.320600000000013</v>
      </c>
      <c r="Y21" s="2" t="s">
        <v>30</v>
      </c>
    </row>
    <row r="22" spans="1:25" x14ac:dyDescent="0.2">
      <c r="A22" s="1">
        <f t="shared" si="9"/>
        <v>1017</v>
      </c>
      <c r="B22" s="1">
        <v>88</v>
      </c>
      <c r="C22" s="20">
        <v>13</v>
      </c>
      <c r="D22" s="2">
        <f t="shared" si="1"/>
        <v>49.29</v>
      </c>
      <c r="E22" s="1">
        <v>17</v>
      </c>
      <c r="F22" s="28">
        <f t="shared" si="2"/>
        <v>72.661000000000001</v>
      </c>
      <c r="G22" s="1">
        <v>14</v>
      </c>
      <c r="H22" s="5">
        <f t="shared" si="10"/>
        <v>62.620000000000005</v>
      </c>
      <c r="I22" s="5">
        <f t="shared" si="3"/>
        <v>184.571</v>
      </c>
      <c r="J22" s="5">
        <f t="shared" si="4"/>
        <v>49.29</v>
      </c>
      <c r="K22" s="5">
        <f t="shared" si="5"/>
        <v>67.640500000000003</v>
      </c>
      <c r="L22" s="20">
        <v>92</v>
      </c>
      <c r="M22" s="1">
        <v>90</v>
      </c>
      <c r="N22" s="7">
        <v>74</v>
      </c>
      <c r="O22" s="1">
        <v>96</v>
      </c>
      <c r="P22" s="1">
        <v>92</v>
      </c>
      <c r="Q22" s="1"/>
      <c r="R22" s="1">
        <v>96</v>
      </c>
      <c r="S22" s="1">
        <v>100</v>
      </c>
      <c r="T22" s="1">
        <f t="shared" si="6"/>
        <v>548</v>
      </c>
      <c r="U22" s="1">
        <v>74</v>
      </c>
      <c r="V22" s="5">
        <f t="shared" si="7"/>
        <v>94.8</v>
      </c>
      <c r="W22" s="1">
        <v>80</v>
      </c>
      <c r="X22" s="5">
        <f t="shared" si="8"/>
        <v>81.496200000000002</v>
      </c>
      <c r="Y22" s="2" t="s">
        <v>31</v>
      </c>
    </row>
    <row r="23" spans="1:25" x14ac:dyDescent="0.2">
      <c r="A23" s="1">
        <f t="shared" si="9"/>
        <v>1018</v>
      </c>
      <c r="B23" s="1">
        <v>92</v>
      </c>
      <c r="C23" s="20">
        <f>24+2</f>
        <v>26</v>
      </c>
      <c r="D23" s="15">
        <f t="shared" si="1"/>
        <v>92.58</v>
      </c>
      <c r="E23" s="1">
        <f>18+1</f>
        <v>19</v>
      </c>
      <c r="F23" s="26">
        <f t="shared" si="2"/>
        <v>79.326999999999998</v>
      </c>
      <c r="G23" s="21"/>
      <c r="H23" s="41"/>
      <c r="I23" s="5">
        <f t="shared" si="3"/>
        <v>171.90699999999998</v>
      </c>
      <c r="J23" s="5">
        <v>0</v>
      </c>
      <c r="K23" s="24">
        <f t="shared" si="5"/>
        <v>85.953499999999991</v>
      </c>
      <c r="L23" s="20">
        <v>96</v>
      </c>
      <c r="M23" s="1">
        <v>94</v>
      </c>
      <c r="N23" s="7">
        <v>88</v>
      </c>
      <c r="O23" s="1">
        <v>74</v>
      </c>
      <c r="P23" s="30"/>
      <c r="Q23" s="1"/>
      <c r="R23" s="1">
        <v>96</v>
      </c>
      <c r="S23" s="1">
        <v>100</v>
      </c>
      <c r="T23" s="1">
        <f t="shared" si="6"/>
        <v>452</v>
      </c>
      <c r="U23" s="1">
        <v>0</v>
      </c>
      <c r="V23" s="5">
        <f t="shared" si="7"/>
        <v>90.4</v>
      </c>
      <c r="W23" s="1">
        <v>80</v>
      </c>
      <c r="X23" s="5">
        <f t="shared" si="8"/>
        <v>88.301400000000001</v>
      </c>
      <c r="Y23" s="20" t="s">
        <v>30</v>
      </c>
    </row>
    <row r="24" spans="1:25" x14ac:dyDescent="0.2">
      <c r="A24" s="1">
        <f t="shared" si="9"/>
        <v>1019</v>
      </c>
      <c r="B24" s="1">
        <v>96</v>
      </c>
      <c r="C24" s="18"/>
      <c r="D24" s="18"/>
      <c r="E24" s="40"/>
      <c r="F24" s="40"/>
      <c r="G24" s="1">
        <v>24</v>
      </c>
      <c r="H24" s="22">
        <f t="shared" si="10"/>
        <v>95.92</v>
      </c>
      <c r="I24" s="33">
        <f t="shared" si="3"/>
        <v>95.92</v>
      </c>
      <c r="J24" s="5">
        <v>0</v>
      </c>
      <c r="K24" s="24">
        <f t="shared" si="5"/>
        <v>47.96</v>
      </c>
      <c r="L24" s="20">
        <v>84</v>
      </c>
      <c r="M24" s="21"/>
      <c r="N24" s="7">
        <v>96</v>
      </c>
      <c r="O24" s="1">
        <v>90</v>
      </c>
      <c r="P24" s="30"/>
      <c r="Q24" s="52">
        <v>84</v>
      </c>
      <c r="R24" s="1">
        <v>96</v>
      </c>
      <c r="S24" s="1">
        <v>100</v>
      </c>
      <c r="T24" s="1">
        <f t="shared" si="6"/>
        <v>466</v>
      </c>
      <c r="U24" s="1">
        <v>0</v>
      </c>
      <c r="V24" s="5">
        <f t="shared" si="7"/>
        <v>93.2</v>
      </c>
      <c r="W24" s="1">
        <v>95</v>
      </c>
      <c r="X24" s="33">
        <f t="shared" si="8"/>
        <v>74.644000000000005</v>
      </c>
      <c r="Y24" s="53"/>
    </row>
    <row r="25" spans="1:25" x14ac:dyDescent="0.2">
      <c r="A25" s="1">
        <f t="shared" si="9"/>
        <v>1020</v>
      </c>
      <c r="B25" s="1">
        <v>96</v>
      </c>
      <c r="C25" s="20">
        <v>23</v>
      </c>
      <c r="D25" s="16">
        <f t="shared" si="1"/>
        <v>82.59</v>
      </c>
      <c r="E25" s="1">
        <f>23+1</f>
        <v>24</v>
      </c>
      <c r="F25" s="23">
        <f t="shared" si="2"/>
        <v>95.992000000000004</v>
      </c>
      <c r="G25" s="1">
        <v>18</v>
      </c>
      <c r="H25" s="27">
        <f t="shared" si="10"/>
        <v>75.94</v>
      </c>
      <c r="I25" s="5">
        <f t="shared" si="3"/>
        <v>254.52199999999999</v>
      </c>
      <c r="J25" s="5">
        <f t="shared" si="4"/>
        <v>75.94</v>
      </c>
      <c r="K25" s="24">
        <f t="shared" si="5"/>
        <v>89.290999999999997</v>
      </c>
      <c r="L25" s="20">
        <v>92</v>
      </c>
      <c r="M25" s="1">
        <v>84</v>
      </c>
      <c r="N25" s="7">
        <v>100</v>
      </c>
      <c r="O25" s="1">
        <v>90</v>
      </c>
      <c r="P25" s="1">
        <v>94</v>
      </c>
      <c r="Q25" s="1">
        <v>72</v>
      </c>
      <c r="R25" s="1">
        <v>96</v>
      </c>
      <c r="S25" s="1">
        <v>100</v>
      </c>
      <c r="T25" s="1">
        <f t="shared" si="6"/>
        <v>636</v>
      </c>
      <c r="U25" s="1">
        <v>152</v>
      </c>
      <c r="V25" s="5">
        <f t="shared" si="7"/>
        <v>96.8</v>
      </c>
      <c r="W25" s="1">
        <v>90</v>
      </c>
      <c r="X25" s="5">
        <f t="shared" si="8"/>
        <v>92.556399999999996</v>
      </c>
      <c r="Y25" s="2" t="s">
        <v>29</v>
      </c>
    </row>
    <row r="26" spans="1:25" x14ac:dyDescent="0.2">
      <c r="A26" s="1">
        <f t="shared" si="9"/>
        <v>1021</v>
      </c>
      <c r="B26" s="1">
        <v>96</v>
      </c>
      <c r="C26" s="20">
        <v>28</v>
      </c>
      <c r="D26" s="9">
        <f t="shared" si="1"/>
        <v>99.240000000000009</v>
      </c>
      <c r="E26" s="1">
        <v>17</v>
      </c>
      <c r="F26" s="28">
        <f t="shared" si="2"/>
        <v>72.661000000000001</v>
      </c>
      <c r="G26" s="1">
        <v>13</v>
      </c>
      <c r="H26" s="5">
        <f t="shared" si="10"/>
        <v>59.29</v>
      </c>
      <c r="I26" s="5">
        <f t="shared" si="3"/>
        <v>231.191</v>
      </c>
      <c r="J26" s="5">
        <f t="shared" si="4"/>
        <v>59.29</v>
      </c>
      <c r="K26" s="24">
        <f t="shared" si="5"/>
        <v>85.950500000000005</v>
      </c>
      <c r="L26" s="20">
        <v>96</v>
      </c>
      <c r="M26" s="1">
        <v>96</v>
      </c>
      <c r="N26" s="7">
        <v>84</v>
      </c>
      <c r="O26" s="1">
        <v>88</v>
      </c>
      <c r="P26" s="1">
        <v>88</v>
      </c>
      <c r="Q26" s="1">
        <v>84</v>
      </c>
      <c r="R26" s="1">
        <v>88</v>
      </c>
      <c r="T26" s="1">
        <f t="shared" si="6"/>
        <v>528</v>
      </c>
      <c r="U26" s="1">
        <v>84</v>
      </c>
      <c r="V26" s="5">
        <f t="shared" si="7"/>
        <v>88.8</v>
      </c>
      <c r="W26" s="1">
        <v>80</v>
      </c>
      <c r="X26" s="5">
        <f t="shared" si="8"/>
        <v>88.220200000000006</v>
      </c>
      <c r="Y26" s="2" t="s">
        <v>30</v>
      </c>
    </row>
    <row r="27" spans="1:25" x14ac:dyDescent="0.2">
      <c r="A27" s="1">
        <f t="shared" si="9"/>
        <v>1022</v>
      </c>
      <c r="B27" s="1">
        <v>88</v>
      </c>
      <c r="C27" s="19"/>
      <c r="D27" s="19"/>
      <c r="E27" s="1">
        <v>16</v>
      </c>
      <c r="F27" s="5">
        <f t="shared" si="2"/>
        <v>69.328000000000003</v>
      </c>
      <c r="G27" s="1">
        <v>17</v>
      </c>
      <c r="H27" s="26">
        <f t="shared" si="10"/>
        <v>72.61</v>
      </c>
      <c r="I27" s="5">
        <f t="shared" si="3"/>
        <v>141.93799999999999</v>
      </c>
      <c r="J27" s="5">
        <v>0</v>
      </c>
      <c r="K27" s="28">
        <f t="shared" si="5"/>
        <v>70.968999999999994</v>
      </c>
      <c r="L27" s="20">
        <v>88</v>
      </c>
      <c r="M27" s="1">
        <v>96</v>
      </c>
      <c r="N27" s="7">
        <v>92</v>
      </c>
      <c r="O27" s="1">
        <v>92</v>
      </c>
      <c r="P27" s="30"/>
      <c r="Q27" s="1"/>
      <c r="R27" s="1">
        <v>94</v>
      </c>
      <c r="S27" s="1">
        <v>92</v>
      </c>
      <c r="T27" s="1">
        <f t="shared" si="6"/>
        <v>466</v>
      </c>
      <c r="U27" s="1">
        <v>0</v>
      </c>
      <c r="V27" s="5">
        <f t="shared" si="7"/>
        <v>93.2</v>
      </c>
      <c r="W27" s="1">
        <v>85</v>
      </c>
      <c r="X27" s="5">
        <f t="shared" si="8"/>
        <v>82.447599999999994</v>
      </c>
      <c r="Y27" s="2" t="s">
        <v>18</v>
      </c>
    </row>
    <row r="28" spans="1:25" x14ac:dyDescent="0.2">
      <c r="A28" s="1">
        <f t="shared" si="9"/>
        <v>1023</v>
      </c>
      <c r="B28" s="1">
        <v>96</v>
      </c>
      <c r="C28" s="20">
        <f>25+1</f>
        <v>26</v>
      </c>
      <c r="D28" s="17">
        <f t="shared" si="1"/>
        <v>92.58</v>
      </c>
      <c r="E28" s="1">
        <v>23</v>
      </c>
      <c r="F28" s="23">
        <f t="shared" si="2"/>
        <v>92.659000000000006</v>
      </c>
      <c r="G28" s="41"/>
      <c r="H28" s="42"/>
      <c r="I28" s="5">
        <f t="shared" si="3"/>
        <v>185.239</v>
      </c>
      <c r="J28" s="5">
        <v>0</v>
      </c>
      <c r="K28" s="22">
        <f t="shared" si="5"/>
        <v>92.619500000000002</v>
      </c>
      <c r="L28" s="20">
        <v>92</v>
      </c>
      <c r="M28" s="1">
        <v>96</v>
      </c>
      <c r="N28" s="7">
        <v>96</v>
      </c>
      <c r="O28" s="30">
        <v>96</v>
      </c>
      <c r="P28" s="30"/>
      <c r="Q28" s="1"/>
      <c r="R28" s="1">
        <v>94</v>
      </c>
      <c r="S28" s="1">
        <v>88</v>
      </c>
      <c r="T28" s="1">
        <f t="shared" si="6"/>
        <v>470</v>
      </c>
      <c r="U28" s="1">
        <v>0</v>
      </c>
      <c r="V28" s="5">
        <f t="shared" si="7"/>
        <v>94</v>
      </c>
      <c r="W28" s="1">
        <v>90</v>
      </c>
      <c r="X28" s="5">
        <f t="shared" si="8"/>
        <v>93.047800000000009</v>
      </c>
      <c r="Y28" s="2" t="s">
        <v>29</v>
      </c>
    </row>
    <row r="29" spans="1:25" x14ac:dyDescent="0.2">
      <c r="A29" s="1">
        <f t="shared" si="9"/>
        <v>1024</v>
      </c>
      <c r="B29" s="1">
        <v>84</v>
      </c>
      <c r="C29" s="20">
        <f>24+1</f>
        <v>25</v>
      </c>
      <c r="D29" s="15">
        <f t="shared" si="1"/>
        <v>89.25</v>
      </c>
      <c r="E29" s="1">
        <f>24+1</f>
        <v>25</v>
      </c>
      <c r="F29" s="22">
        <f t="shared" si="2"/>
        <v>99.325000000000003</v>
      </c>
      <c r="G29" s="41"/>
      <c r="H29" s="42"/>
      <c r="I29" s="5">
        <f t="shared" si="3"/>
        <v>188.57499999999999</v>
      </c>
      <c r="J29" s="5">
        <v>0</v>
      </c>
      <c r="K29" s="22">
        <f t="shared" si="5"/>
        <v>94.287499999999994</v>
      </c>
      <c r="L29" s="20">
        <v>92</v>
      </c>
      <c r="M29" s="1">
        <v>96</v>
      </c>
      <c r="N29" s="7">
        <v>96</v>
      </c>
      <c r="O29" s="1">
        <v>96</v>
      </c>
      <c r="P29" s="1">
        <v>88</v>
      </c>
      <c r="Q29" s="1"/>
      <c r="R29" s="1"/>
      <c r="S29" s="1">
        <v>88</v>
      </c>
      <c r="T29" s="1">
        <f t="shared" si="6"/>
        <v>464</v>
      </c>
      <c r="U29" s="1">
        <v>0</v>
      </c>
      <c r="V29" s="5">
        <f t="shared" si="7"/>
        <v>92.8</v>
      </c>
      <c r="W29" s="1">
        <v>70</v>
      </c>
      <c r="X29" s="5">
        <f t="shared" si="8"/>
        <v>90.155000000000001</v>
      </c>
      <c r="Y29" s="2" t="s">
        <v>29</v>
      </c>
    </row>
    <row r="30" spans="1:25" x14ac:dyDescent="0.2">
      <c r="A30" s="1">
        <f t="shared" si="9"/>
        <v>1025</v>
      </c>
      <c r="B30" s="1">
        <v>88</v>
      </c>
      <c r="C30" s="20">
        <v>16</v>
      </c>
      <c r="D30" s="2">
        <f t="shared" si="1"/>
        <v>59.28</v>
      </c>
      <c r="E30" s="8">
        <v>16</v>
      </c>
      <c r="F30" s="33">
        <f t="shared" si="2"/>
        <v>69.328000000000003</v>
      </c>
      <c r="G30" s="1">
        <v>19</v>
      </c>
      <c r="H30" s="27">
        <f>(G30*3.33)+G$40</f>
        <v>79.27000000000001</v>
      </c>
      <c r="I30" s="5">
        <f t="shared" si="3"/>
        <v>207.87800000000001</v>
      </c>
      <c r="J30" s="5">
        <f t="shared" si="4"/>
        <v>59.28</v>
      </c>
      <c r="K30" s="26">
        <f t="shared" si="5"/>
        <v>74.299000000000007</v>
      </c>
      <c r="L30" s="20">
        <v>88</v>
      </c>
      <c r="M30" s="1">
        <v>90</v>
      </c>
      <c r="N30" s="7"/>
      <c r="O30" s="1">
        <v>74</v>
      </c>
      <c r="P30" s="1">
        <v>68</v>
      </c>
      <c r="Q30" s="1">
        <v>80</v>
      </c>
      <c r="R30" s="1">
        <v>94</v>
      </c>
      <c r="S30" s="1">
        <v>92</v>
      </c>
      <c r="T30" s="1">
        <f t="shared" si="6"/>
        <v>498</v>
      </c>
      <c r="U30" s="1">
        <v>68</v>
      </c>
      <c r="V30" s="5">
        <f t="shared" si="7"/>
        <v>86</v>
      </c>
      <c r="W30" s="1">
        <v>60</v>
      </c>
      <c r="X30" s="5">
        <f t="shared" si="8"/>
        <v>79.119600000000005</v>
      </c>
      <c r="Y30" s="2" t="s">
        <v>31</v>
      </c>
    </row>
    <row r="31" spans="1:25" x14ac:dyDescent="0.2">
      <c r="A31" s="1">
        <f t="shared" si="9"/>
        <v>1026</v>
      </c>
      <c r="B31" s="1">
        <v>92</v>
      </c>
      <c r="C31" s="20">
        <v>22</v>
      </c>
      <c r="D31" s="12">
        <f t="shared" si="1"/>
        <v>79.260000000000005</v>
      </c>
      <c r="E31" s="1">
        <v>16</v>
      </c>
      <c r="F31" s="5">
        <f t="shared" si="2"/>
        <v>69.328000000000003</v>
      </c>
      <c r="G31" s="1">
        <v>19</v>
      </c>
      <c r="H31" s="27">
        <f>(G31*3.33)+G$40</f>
        <v>79.27000000000001</v>
      </c>
      <c r="I31" s="5">
        <f t="shared" si="3"/>
        <v>227.85800000000003</v>
      </c>
      <c r="J31" s="5">
        <f t="shared" si="4"/>
        <v>69.328000000000003</v>
      </c>
      <c r="K31" s="27">
        <f t="shared" si="5"/>
        <v>79.265000000000015</v>
      </c>
      <c r="L31" s="20">
        <v>92</v>
      </c>
      <c r="M31" s="1">
        <v>96</v>
      </c>
      <c r="N31" s="7">
        <v>100</v>
      </c>
      <c r="O31" s="31">
        <v>96</v>
      </c>
      <c r="P31" s="1">
        <v>88</v>
      </c>
      <c r="Q31" s="1"/>
      <c r="R31" s="1"/>
      <c r="S31" s="1">
        <v>92</v>
      </c>
      <c r="T31" s="1">
        <f t="shared" si="6"/>
        <v>472</v>
      </c>
      <c r="U31" s="1">
        <v>0</v>
      </c>
      <c r="V31" s="5">
        <f t="shared" si="7"/>
        <v>94.4</v>
      </c>
      <c r="W31" s="1">
        <v>80</v>
      </c>
      <c r="X31" s="5">
        <f t="shared" si="8"/>
        <v>86.426000000000016</v>
      </c>
      <c r="Y31" s="2" t="s">
        <v>30</v>
      </c>
    </row>
    <row r="32" spans="1:25" x14ac:dyDescent="0.2">
      <c r="A32" s="1">
        <f t="shared" si="9"/>
        <v>1027</v>
      </c>
      <c r="B32" s="1">
        <v>88</v>
      </c>
      <c r="C32" s="20">
        <v>18</v>
      </c>
      <c r="D32" s="2">
        <f t="shared" si="1"/>
        <v>65.94</v>
      </c>
      <c r="E32" s="1">
        <v>18</v>
      </c>
      <c r="F32" s="26">
        <f t="shared" si="2"/>
        <v>75.994</v>
      </c>
      <c r="G32" s="1">
        <v>20</v>
      </c>
      <c r="H32" s="35">
        <f>(G32*3.33)+G$40</f>
        <v>82.6</v>
      </c>
      <c r="I32" s="5">
        <f t="shared" si="3"/>
        <v>224.53399999999999</v>
      </c>
      <c r="J32" s="5">
        <f t="shared" si="4"/>
        <v>65.94</v>
      </c>
      <c r="K32" s="27">
        <f t="shared" si="5"/>
        <v>79.296999999999997</v>
      </c>
      <c r="L32" s="20">
        <v>92</v>
      </c>
      <c r="M32" s="1">
        <v>92</v>
      </c>
      <c r="N32" s="7">
        <v>100</v>
      </c>
      <c r="O32" s="1">
        <v>88</v>
      </c>
      <c r="P32" s="1">
        <v>80</v>
      </c>
      <c r="Q32" s="1"/>
      <c r="R32" s="1">
        <v>92</v>
      </c>
      <c r="S32" s="1">
        <v>100</v>
      </c>
      <c r="T32" s="1">
        <f t="shared" si="6"/>
        <v>552</v>
      </c>
      <c r="U32" s="1">
        <v>80</v>
      </c>
      <c r="V32" s="5">
        <f t="shared" si="7"/>
        <v>94.4</v>
      </c>
      <c r="W32" s="1">
        <v>60</v>
      </c>
      <c r="X32" s="5">
        <f t="shared" si="8"/>
        <v>84.038800000000009</v>
      </c>
      <c r="Y32" s="2" t="s">
        <v>18</v>
      </c>
    </row>
    <row r="33" spans="1:25" x14ac:dyDescent="0.2">
      <c r="A33" s="1">
        <f t="shared" si="9"/>
        <v>1028</v>
      </c>
      <c r="B33" s="1">
        <v>92</v>
      </c>
      <c r="C33" s="20">
        <v>23</v>
      </c>
      <c r="D33" s="16">
        <f t="shared" si="1"/>
        <v>82.59</v>
      </c>
      <c r="E33" s="1">
        <v>19</v>
      </c>
      <c r="F33" s="27">
        <f t="shared" si="2"/>
        <v>79.326999999999998</v>
      </c>
      <c r="G33" s="1">
        <v>17</v>
      </c>
      <c r="H33" s="26">
        <f>(G33*3.33)+G$40</f>
        <v>72.61</v>
      </c>
      <c r="I33" s="5">
        <f t="shared" si="3"/>
        <v>234.52699999999999</v>
      </c>
      <c r="J33" s="5">
        <f t="shared" si="4"/>
        <v>72.61</v>
      </c>
      <c r="K33" s="25">
        <f t="shared" si="5"/>
        <v>80.958499999999987</v>
      </c>
      <c r="L33" s="20">
        <v>88</v>
      </c>
      <c r="M33" s="1">
        <v>96</v>
      </c>
      <c r="N33" s="7">
        <v>96</v>
      </c>
      <c r="O33" s="21"/>
      <c r="P33" s="30">
        <v>96</v>
      </c>
      <c r="Q33" s="1">
        <v>92</v>
      </c>
      <c r="R33" s="1"/>
      <c r="S33" s="1">
        <v>96</v>
      </c>
      <c r="T33" s="1">
        <f t="shared" si="6"/>
        <v>476</v>
      </c>
      <c r="U33" s="1">
        <v>0</v>
      </c>
      <c r="V33" s="5">
        <f t="shared" si="7"/>
        <v>95.2</v>
      </c>
      <c r="W33" s="1">
        <v>100</v>
      </c>
      <c r="X33" s="5">
        <f t="shared" si="8"/>
        <v>88.943399999999997</v>
      </c>
      <c r="Y33" s="2" t="s">
        <v>30</v>
      </c>
    </row>
    <row r="34" spans="1:25" x14ac:dyDescent="0.2">
      <c r="A34" s="1"/>
      <c r="B34" s="1">
        <v>100</v>
      </c>
      <c r="C34" s="20"/>
      <c r="D34" s="2"/>
      <c r="E34" s="1"/>
      <c r="F34" s="1"/>
      <c r="G34" s="1"/>
      <c r="H34" s="1"/>
      <c r="I34" s="1"/>
      <c r="J34" s="1"/>
      <c r="K34" s="1">
        <v>100</v>
      </c>
      <c r="L34" s="1">
        <v>100</v>
      </c>
      <c r="M34" s="1"/>
      <c r="N34" s="1"/>
      <c r="V34" s="1">
        <v>100</v>
      </c>
      <c r="W34" s="1">
        <v>100</v>
      </c>
      <c r="X34" s="1">
        <f t="shared" si="8"/>
        <v>100</v>
      </c>
    </row>
    <row r="35" spans="1:25" x14ac:dyDescent="0.2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25" x14ac:dyDescent="0.2">
      <c r="A36" s="1" t="s">
        <v>21</v>
      </c>
      <c r="B36" s="1"/>
      <c r="C36" s="2">
        <f>SUM(C5:C33)</f>
        <v>548</v>
      </c>
      <c r="D36" s="2">
        <f>SUM(D5:D33)</f>
        <v>1980.8399999999995</v>
      </c>
      <c r="E36" s="2">
        <f>SUM(E5:E33)</f>
        <v>504</v>
      </c>
      <c r="F36" s="2" t="s">
        <v>17</v>
      </c>
      <c r="G36" s="2">
        <f>SUM(G5:G33)</f>
        <v>369</v>
      </c>
      <c r="H36" s="1"/>
      <c r="I36" s="1"/>
      <c r="J36" s="1"/>
      <c r="K36" s="1"/>
      <c r="L36" s="1"/>
      <c r="M36" s="1"/>
      <c r="N36" s="1"/>
    </row>
    <row r="37" spans="1:25" x14ac:dyDescent="0.2">
      <c r="A37" s="1" t="s">
        <v>22</v>
      </c>
      <c r="B37" s="1"/>
      <c r="C37" s="2">
        <f>COUNT(C5:C33)</f>
        <v>26</v>
      </c>
      <c r="D37" s="2" t="s">
        <v>17</v>
      </c>
      <c r="E37" s="2">
        <f>COUNT(E5:E33)</f>
        <v>26</v>
      </c>
      <c r="F37" s="2" t="s">
        <v>17</v>
      </c>
      <c r="G37" s="2">
        <f>COUNT(G5:G33)</f>
        <v>21</v>
      </c>
      <c r="H37" s="1"/>
      <c r="I37" s="1"/>
      <c r="J37" s="1"/>
      <c r="K37" s="1"/>
      <c r="L37" s="1"/>
      <c r="M37" s="1"/>
      <c r="N37" s="1"/>
    </row>
    <row r="38" spans="1:25" x14ac:dyDescent="0.2">
      <c r="A38" t="s">
        <v>23</v>
      </c>
      <c r="C38" s="2">
        <f>C36/C37</f>
        <v>21.076923076923077</v>
      </c>
      <c r="D38" s="2" t="s">
        <v>17</v>
      </c>
      <c r="E38" s="2">
        <f>E36/E37</f>
        <v>19.384615384615383</v>
      </c>
      <c r="G38" s="1">
        <f>G36/G37</f>
        <v>17.571428571428573</v>
      </c>
      <c r="H38" s="43"/>
    </row>
    <row r="39" spans="1:25" x14ac:dyDescent="0.2">
      <c r="A39" s="1" t="s">
        <v>24</v>
      </c>
      <c r="C39" s="1">
        <f>C38*3.33+1</f>
        <v>71.186153846153843</v>
      </c>
      <c r="D39" s="1" t="s">
        <v>17</v>
      </c>
      <c r="E39" s="1">
        <f>E38*3.33</f>
        <v>64.550769230769234</v>
      </c>
      <c r="G39" s="1">
        <f>G38*3.33+1</f>
        <v>59.51285714285715</v>
      </c>
    </row>
    <row r="40" spans="1:25" x14ac:dyDescent="0.2">
      <c r="A40" s="1" t="s">
        <v>25</v>
      </c>
      <c r="C40" s="5">
        <v>6</v>
      </c>
      <c r="E40" s="1">
        <v>16</v>
      </c>
      <c r="G40" s="1">
        <v>16</v>
      </c>
    </row>
    <row r="41" spans="1:25" x14ac:dyDescent="0.2">
      <c r="C41" s="1" t="s">
        <v>41</v>
      </c>
    </row>
    <row r="42" spans="1:25" x14ac:dyDescent="0.2">
      <c r="C42" s="49" t="s">
        <v>28</v>
      </c>
      <c r="D42" s="9" t="s">
        <v>26</v>
      </c>
      <c r="E42" s="44" t="s">
        <v>29</v>
      </c>
    </row>
    <row r="43" spans="1:25" x14ac:dyDescent="0.2">
      <c r="C43" s="45" t="s">
        <v>30</v>
      </c>
      <c r="D43" s="10" t="s">
        <v>18</v>
      </c>
      <c r="E43" s="46" t="s">
        <v>31</v>
      </c>
    </row>
    <row r="44" spans="1:25" x14ac:dyDescent="0.2">
      <c r="C44" s="47" t="s">
        <v>32</v>
      </c>
      <c r="D44" s="11" t="s">
        <v>27</v>
      </c>
      <c r="E44" s="48" t="s">
        <v>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Denzler</dc:creator>
  <cp:lastModifiedBy>Ben Zorn</cp:lastModifiedBy>
  <cp:lastPrinted>2004-01-04T13:26:13Z</cp:lastPrinted>
  <dcterms:created xsi:type="dcterms:W3CDTF">2004-01-04T13:04:02Z</dcterms:created>
  <dcterms:modified xsi:type="dcterms:W3CDTF">2018-06-14T00:27:48Z</dcterms:modified>
</cp:coreProperties>
</file>