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D2E491E-D4C1-470D-B6D3-3C33D7FB85FB}" xr6:coauthVersionLast="34" xr6:coauthVersionMax="34" xr10:uidLastSave="{00000000-0000-0000-0000-000000000000}"/>
  <bookViews>
    <workbookView xWindow="2520" yWindow="1140" windowWidth="9420" windowHeight="7080" activeTab="3"/>
  </bookViews>
  <sheets>
    <sheet name="No. 2" sheetId="5" r:id="rId1"/>
    <sheet name="No. 3" sheetId="2" r:id="rId2"/>
    <sheet name="No. 4" sheetId="3" r:id="rId3"/>
    <sheet name="No. 5" sheetId="4" r:id="rId4"/>
  </sheets>
  <definedNames>
    <definedName name="_xlnm.Print_Area" localSheetId="0">'No. 2'!$B$1:$K$33</definedName>
    <definedName name="_xlnm.Print_Area" localSheetId="1">'No. 3'!$B$1:$K$57</definedName>
    <definedName name="_xlnm.Print_Area" localSheetId="2">'No. 4'!$A$1:$K$34</definedName>
    <definedName name="_xlnm.Print_Area" localSheetId="3">'No. 5'!$B$1:$G$26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5" l="1"/>
  <c r="I12" i="5"/>
  <c r="J12" i="5" s="1"/>
  <c r="I13" i="5"/>
  <c r="J13" i="5" s="1"/>
  <c r="I14" i="5"/>
  <c r="J14" i="5" s="1"/>
  <c r="K14" i="5" s="1"/>
  <c r="I15" i="5"/>
  <c r="J15" i="5"/>
  <c r="K15" i="5" s="1"/>
  <c r="I16" i="5"/>
  <c r="J16" i="5" s="1"/>
  <c r="K16" i="5" s="1"/>
  <c r="E18" i="5"/>
  <c r="F18" i="5"/>
  <c r="G18" i="5"/>
  <c r="H18" i="5"/>
  <c r="I18" i="5"/>
  <c r="E22" i="5"/>
  <c r="F22" i="5"/>
  <c r="G22" i="5"/>
  <c r="H22" i="5"/>
  <c r="H23" i="5" s="1"/>
  <c r="I22" i="5"/>
  <c r="I23" i="5" s="1"/>
  <c r="E23" i="5"/>
  <c r="F23" i="5"/>
  <c r="G23" i="5"/>
  <c r="E24" i="5"/>
  <c r="F24" i="5"/>
  <c r="G24" i="5"/>
  <c r="H24" i="5"/>
  <c r="K11" i="2"/>
  <c r="K12" i="2"/>
  <c r="K13" i="2"/>
  <c r="K14" i="2"/>
  <c r="K15" i="2"/>
  <c r="K16" i="2"/>
  <c r="D17" i="2"/>
  <c r="F18" i="2"/>
  <c r="K18" i="2"/>
  <c r="K19" i="2"/>
  <c r="K20" i="2"/>
  <c r="K21" i="2"/>
  <c r="K22" i="2"/>
  <c r="K23" i="2"/>
  <c r="K24" i="2"/>
  <c r="K25" i="2"/>
  <c r="K26" i="2"/>
  <c r="K27" i="2"/>
  <c r="E28" i="2"/>
  <c r="E32" i="2" s="1"/>
  <c r="F28" i="2"/>
  <c r="F30" i="2" s="1"/>
  <c r="J28" i="2"/>
  <c r="J30" i="2" s="1"/>
  <c r="E30" i="2"/>
  <c r="K41" i="2"/>
  <c r="K42" i="2"/>
  <c r="K43" i="2"/>
  <c r="K44" i="2"/>
  <c r="K45" i="2"/>
  <c r="K46" i="2"/>
  <c r="D47" i="2"/>
  <c r="F47" i="2"/>
  <c r="K47" i="2"/>
  <c r="D48" i="2"/>
  <c r="F48" i="2"/>
  <c r="K48" i="2"/>
  <c r="D49" i="2"/>
  <c r="F49" i="2"/>
  <c r="F55" i="2" s="1"/>
  <c r="F56" i="2" s="1"/>
  <c r="F50" i="2"/>
  <c r="K50" i="2"/>
  <c r="F51" i="2"/>
  <c r="K51" i="2"/>
  <c r="D52" i="2"/>
  <c r="F52" i="2"/>
  <c r="K52" i="2"/>
  <c r="D53" i="2"/>
  <c r="F53" i="2"/>
  <c r="K54" i="2"/>
  <c r="E55" i="2"/>
  <c r="E56" i="2" s="1"/>
  <c r="F13" i="3"/>
  <c r="H13" i="3"/>
  <c r="F14" i="3"/>
  <c r="H14" i="3"/>
  <c r="F15" i="3"/>
  <c r="H15" i="3"/>
  <c r="F16" i="3"/>
  <c r="H16" i="3"/>
  <c r="F17" i="3"/>
  <c r="H17" i="3"/>
  <c r="F18" i="3"/>
  <c r="H18" i="3"/>
  <c r="C19" i="3"/>
  <c r="D20" i="3"/>
  <c r="D30" i="3" s="1"/>
  <c r="E20" i="3"/>
  <c r="E30" i="3" s="1"/>
  <c r="F20" i="3"/>
  <c r="G20" i="3"/>
  <c r="G30" i="3" s="1"/>
  <c r="H20" i="3"/>
  <c r="I20" i="3"/>
  <c r="I30" i="3" s="1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J34" i="3"/>
  <c r="K34" i="3"/>
  <c r="I32" i="3" l="1"/>
  <c r="I34" i="3" s="1"/>
  <c r="H30" i="3"/>
  <c r="H34" i="3" s="1"/>
  <c r="G32" i="3"/>
  <c r="G34" i="3" s="1"/>
  <c r="K30" i="2"/>
  <c r="D32" i="3"/>
  <c r="D34" i="3" s="1"/>
  <c r="F30" i="3"/>
  <c r="F34" i="3" s="1"/>
  <c r="E32" i="3"/>
  <c r="E34" i="3" s="1"/>
  <c r="K13" i="5"/>
  <c r="J24" i="5"/>
  <c r="J22" i="5"/>
  <c r="J23" i="5" s="1"/>
  <c r="K12" i="5"/>
  <c r="K18" i="5" s="1"/>
  <c r="J18" i="5"/>
  <c r="K28" i="2"/>
  <c r="I24" i="5"/>
  <c r="J32" i="2"/>
  <c r="F32" i="2"/>
  <c r="K32" i="2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20" authorId="0" shapeId="0">
      <text>
        <r>
          <rPr>
            <sz val="7"/>
            <color indexed="81"/>
            <rFont val="Tahoma"/>
          </rPr>
          <t>This row is not based on a formula.  You must enter the numbers yourself.</t>
        </r>
      </text>
    </comment>
    <comment ref="D26" authorId="0" shapeId="0">
      <text>
        <r>
          <rPr>
            <sz val="7"/>
            <color indexed="81"/>
            <rFont val="Tahoma"/>
          </rPr>
          <t>The salary rates are for 1.0 FTE as opposed to the manner they are shown in the book (p. 96).</t>
        </r>
      </text>
    </comment>
    <comment ref="D30" authorId="0" shapeId="0">
      <text>
        <r>
          <rPr>
            <sz val="7"/>
            <color indexed="81"/>
            <rFont val="Tahoma"/>
          </rPr>
          <t>On page 96, the book shows this figure as $14,720, but this is the amount for .8 FTE.  I've shown the salary rate for 1.0 FTE.</t>
        </r>
      </text>
    </comment>
  </commentList>
</comments>
</file>

<file path=xl/sharedStrings.xml><?xml version="1.0" encoding="utf-8"?>
<sst xmlns="http://schemas.openxmlformats.org/spreadsheetml/2006/main" count="264" uniqueCount="150">
  <si>
    <t>*******</t>
  </si>
  <si>
    <t>*******************</t>
  </si>
  <si>
    <t>**************</t>
  </si>
  <si>
    <t>****************</t>
  </si>
  <si>
    <t>*****************</t>
  </si>
  <si>
    <t>******************</t>
  </si>
  <si>
    <t>***************</t>
  </si>
  <si>
    <t>Chapter 4</t>
  </si>
  <si>
    <t>FOUR MONTH STAFFING TABLE (p. 106)</t>
  </si>
  <si>
    <t>filename =</t>
  </si>
  <si>
    <t>Homework.XLS (Sheet "No. 2")</t>
  </si>
  <si>
    <t>Month</t>
  </si>
  <si>
    <t>Tot.Work/</t>
  </si>
  <si>
    <t>Total</t>
  </si>
  <si>
    <t>Months</t>
  </si>
  <si>
    <t>FTEs</t>
  </si>
  <si>
    <t>Salaries</t>
  </si>
  <si>
    <t>-----------------------</t>
  </si>
  <si>
    <t>--------------------</t>
  </si>
  <si>
    <t>1a</t>
  </si>
  <si>
    <t>Prog. Coord.</t>
  </si>
  <si>
    <t>1b</t>
  </si>
  <si>
    <t>Scrn. Sup.</t>
  </si>
  <si>
    <t>1c</t>
  </si>
  <si>
    <t>1d</t>
  </si>
  <si>
    <t>1e</t>
  </si>
  <si>
    <t>1f</t>
  </si>
  <si>
    <t>Secretaries</t>
  </si>
  <si>
    <t>-------</t>
  </si>
  <si>
    <t>---------------------</t>
  </si>
  <si>
    <t>------------------</t>
  </si>
  <si>
    <t>----------------------</t>
  </si>
  <si>
    <t>Totals</t>
  </si>
  <si>
    <t>new hires:</t>
  </si>
  <si>
    <t>x</t>
  </si>
  <si>
    <t>non-Sec. FTEs</t>
  </si>
  <si>
    <t>Sec. ratio =</t>
  </si>
  <si>
    <t xml:space="preserve"> 1:</t>
  </si>
  <si>
    <t>admin. ratio =</t>
  </si>
  <si>
    <t>Salary Rates</t>
  </si>
  <si>
    <t>-----------------------------------------</t>
  </si>
  <si>
    <t>-------------</t>
  </si>
  <si>
    <t>Screen. Sup.</t>
  </si>
  <si>
    <t>Intake Wkr</t>
  </si>
  <si>
    <t>Liason Wkrs</t>
  </si>
  <si>
    <t>Counselors</t>
  </si>
  <si>
    <t>***************************************************************************************</t>
  </si>
  <si>
    <t xml:space="preserve">        Chapter 6             Functional Budget         p. 154          filename=homework.xls, sheet No. 3</t>
  </si>
  <si>
    <t xml:space="preserve">Budget </t>
  </si>
  <si>
    <t>Screen/</t>
  </si>
  <si>
    <t>Award</t>
  </si>
  <si>
    <t>Intake</t>
  </si>
  <si>
    <t>Referral</t>
  </si>
  <si>
    <t>Con/Ref</t>
  </si>
  <si>
    <t>Counseling</t>
  </si>
  <si>
    <t>Mgt/Gen</t>
  </si>
  <si>
    <t>LINE ITEM</t>
  </si>
  <si>
    <t>Col. 1</t>
  </si>
  <si>
    <t>Col. 2</t>
  </si>
  <si>
    <t>Col. 3</t>
  </si>
  <si>
    <t>Col. 4</t>
  </si>
  <si>
    <t>Col. 5</t>
  </si>
  <si>
    <t>Col. 6</t>
  </si>
  <si>
    <t>(check)</t>
  </si>
  <si>
    <t>Personnel</t>
  </si>
  <si>
    <t xml:space="preserve">    Prog. Coord.</t>
  </si>
  <si>
    <t xml:space="preserve">    Screen. Supr</t>
  </si>
  <si>
    <t xml:space="preserve">    Intake Wkr</t>
  </si>
  <si>
    <t xml:space="preserve">    Liaison Wkrs</t>
  </si>
  <si>
    <t xml:space="preserve">    Counselors</t>
  </si>
  <si>
    <t xml:space="preserve">    Secretaries</t>
  </si>
  <si>
    <t>Tot. Sal/Wages</t>
  </si>
  <si>
    <t>Emp. Benefits</t>
  </si>
  <si>
    <t>Prof. Fees</t>
  </si>
  <si>
    <t>Supplies, etc.</t>
  </si>
  <si>
    <t>Occupancy</t>
  </si>
  <si>
    <t>Travel: local</t>
  </si>
  <si>
    <t>Travel: conf</t>
  </si>
  <si>
    <t>Equipment</t>
  </si>
  <si>
    <t>Asst: Vendors</t>
  </si>
  <si>
    <t>Asst:  Fin. Aid</t>
  </si>
  <si>
    <t>TOTAL DIR COSTS</t>
  </si>
  <si>
    <t>Indirect</t>
  </si>
  <si>
    <t>GRAND TOTAL</t>
  </si>
  <si>
    <t xml:space="preserve">   Chapter 6          Functional Budget Workpage          Page 159</t>
  </si>
  <si>
    <t>Salary</t>
  </si>
  <si>
    <t>Rate</t>
  </si>
  <si>
    <t>Total FTEs</t>
  </si>
  <si>
    <t>XXXXXXX</t>
  </si>
  <si>
    <t>Percent FTEs</t>
  </si>
  <si>
    <t xml:space="preserve">Sec. Ratio         1 to </t>
  </si>
  <si>
    <t>Space   % Occup. $</t>
  </si>
  <si>
    <t>Supplies   % Supp. $</t>
  </si>
  <si>
    <t>Local Trvl  Trvl FTE</t>
  </si>
  <si>
    <t xml:space="preserve"> FTE rate $</t>
  </si>
  <si>
    <t>Estimated Cases:</t>
  </si>
  <si>
    <t>xxxxxxxxxx</t>
  </si>
  <si>
    <t xml:space="preserve">    FTE per case</t>
  </si>
  <si>
    <t>xxxxxxxxx</t>
  </si>
  <si>
    <t xml:space="preserve">    Hours per case</t>
  </si>
  <si>
    <t>Account Name:  Diversion Program</t>
  </si>
  <si>
    <t xml:space="preserve">       Report for Month Ending:  30 June</t>
  </si>
  <si>
    <t>Fiscal Period:  1 Jan. 1994 - 31 Dec. 1994</t>
  </si>
  <si>
    <t>MONTHLY EXPENSE SUMMARY</t>
  </si>
  <si>
    <t>(for first 6 months)</t>
  </si>
  <si>
    <t>Budgeted</t>
  </si>
  <si>
    <t>This</t>
  </si>
  <si>
    <t>Year</t>
  </si>
  <si>
    <t>Projected</t>
  </si>
  <si>
    <t>Estimated</t>
  </si>
  <si>
    <t>to Date</t>
  </si>
  <si>
    <t>(six)</t>
  </si>
  <si>
    <t>Balances</t>
  </si>
  <si>
    <t>(12 mo.)</t>
  </si>
  <si>
    <t>Expenses</t>
  </si>
  <si>
    <t>*******************************************************************************************************</t>
  </si>
  <si>
    <t>TABLE 8-3.   Case Volume and SU Costs  (p. 256; homework.xls, sheet No. 5)</t>
  </si>
  <si>
    <t>S/I</t>
  </si>
  <si>
    <t>Ref</t>
  </si>
  <si>
    <t>C/R</t>
  </si>
  <si>
    <t>Cslg</t>
  </si>
  <si>
    <t>No. of SUs</t>
  </si>
  <si>
    <t>Total Direct Costs (TDC)</t>
  </si>
  <si>
    <t>SU cost per TDC</t>
  </si>
  <si>
    <t>Ratio to cost of SU in S/I</t>
  </si>
  <si>
    <t>1:1</t>
  </si>
  <si>
    <t>1:2.33</t>
  </si>
  <si>
    <t>TABLE 8-4.  Client Career Costs (p. 258;  filename=homework.xls, sheet No. 5)</t>
  </si>
  <si>
    <t xml:space="preserve">Unduplicated </t>
  </si>
  <si>
    <t>SU Cum.</t>
  </si>
  <si>
    <t>Aggregate</t>
  </si>
  <si>
    <t>% Total</t>
  </si>
  <si>
    <t>% Undup.</t>
  </si>
  <si>
    <t>Service</t>
  </si>
  <si>
    <t>Units</t>
  </si>
  <si>
    <t>Costs</t>
  </si>
  <si>
    <t>S/I only</t>
  </si>
  <si>
    <t>S/I + Ref only</t>
  </si>
  <si>
    <t>S/I + C/R only</t>
  </si>
  <si>
    <t>S/I + Ref + C/R</t>
  </si>
  <si>
    <t>S/I + Cslg only</t>
  </si>
  <si>
    <t xml:space="preserve">     Totals</t>
  </si>
  <si>
    <t>n.a.</t>
  </si>
  <si>
    <t>NOTES:  Figures are rounded.  The 230 clients in S/I only refers to those served</t>
  </si>
  <si>
    <t xml:space="preserve">who did not go on to any other CC; they consumed costs in S/I but left the program </t>
  </si>
  <si>
    <t xml:space="preserve">before receiving any other services.  The 30 clients in S/I only refers to those </t>
  </si>
  <si>
    <t>accepted cases not yet routed out of S/I (i.e., active cases).</t>
  </si>
  <si>
    <t>ASSIGNMENT #2       SW 849         Fall 2003          Dr. Mark Ezell</t>
  </si>
  <si>
    <t>ASSIGNMENT #3                SW 849              Fall 2003            Dr. Mark Ezell</t>
  </si>
  <si>
    <t>ASSIGNMENT #5        SW 849        Fall 2003        Dr. Mark Ezell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</si>
</sst>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5" formatCode="#,##0.000"/>
    <numFmt numFmtId="166" formatCode="0.000"/>
    <numFmt numFmtId="167" formatCode="#,##0.000_);[Red]\(#,##0.000\)"/>
    <numFmt numFmtId="168" formatCode="0.0%"/>
    <numFmt numFmtId="169" formatCode="0.0"/>
    <numFmt numFmtId="170" formatCode="0.00000"/>
    <numFmt numFmtId="171" formatCode=".00"/>
  </numFmts>
  <fonts count="16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sz val="11"/>
      <name val="Times New Roman"/>
      <family val="1"/>
    </font>
    <font>
      <sz val="11"/>
      <name val="MS Sans Serif"/>
    </font>
    <font>
      <sz val="14"/>
      <name val="MS Sans Serif"/>
    </font>
    <font>
      <i/>
      <sz val="8"/>
      <name val="MS Sans Serif"/>
    </font>
    <font>
      <sz val="8"/>
      <name val="MS Sans Serif"/>
    </font>
    <font>
      <u/>
      <sz val="10"/>
      <name val="MS Sans Serif"/>
    </font>
    <font>
      <b/>
      <sz val="11"/>
      <name val="Times New Roman"/>
    </font>
    <font>
      <b/>
      <sz val="10"/>
      <name val="MS Sans Serif"/>
      <family val="2"/>
    </font>
    <font>
      <b/>
      <sz val="12"/>
      <name val="MS Sans Serif"/>
    </font>
    <font>
      <sz val="12"/>
      <name val="MS Sans Serif"/>
    </font>
    <font>
      <sz val="10"/>
      <name val="MS Sans Serif"/>
      <family val="2"/>
    </font>
    <font>
      <sz val="7"/>
      <color indexed="81"/>
      <name val="Tahoma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top"/>
    </xf>
    <xf numFmtId="0" fontId="1" fillId="0" borderId="0" xfId="0" applyFont="1" applyProtection="1">
      <protection locked="0"/>
    </xf>
    <xf numFmtId="0" fontId="6" fillId="0" borderId="0" xfId="0" applyFont="1"/>
    <xf numFmtId="0" fontId="0" fillId="0" borderId="0" xfId="0" applyAlignment="1">
      <alignment horizontal="centerContinuous"/>
    </xf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applyFill="1" applyAlignment="1" applyProtection="1">
      <alignment horizontal="center" vertical="top"/>
    </xf>
    <xf numFmtId="0" fontId="0" fillId="0" borderId="0" xfId="0" applyFill="1" applyProtection="1">
      <protection locked="0"/>
    </xf>
    <xf numFmtId="0" fontId="0" fillId="0" borderId="0" xfId="0" applyFill="1"/>
    <xf numFmtId="0" fontId="1" fillId="0" borderId="0" xfId="0" applyFont="1" applyFill="1" applyAlignment="1" applyProtection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centerContinuous" vertical="top"/>
    </xf>
    <xf numFmtId="0" fontId="0" fillId="0" borderId="0" xfId="0" quotePrefix="1" applyFill="1" applyAlignment="1" applyProtection="1">
      <alignment horizontal="centerContinuous" vertical="top"/>
    </xf>
    <xf numFmtId="4" fontId="0" fillId="0" borderId="0" xfId="0" applyNumberFormat="1" applyFill="1" applyProtection="1"/>
    <xf numFmtId="165" fontId="0" fillId="0" borderId="0" xfId="0" applyNumberFormat="1" applyFill="1" applyProtection="1"/>
    <xf numFmtId="4" fontId="0" fillId="0" borderId="0" xfId="0" applyNumberFormat="1" applyFill="1" applyProtection="1">
      <protection locked="0"/>
    </xf>
    <xf numFmtId="0" fontId="0" fillId="0" borderId="0" xfId="0" quotePrefix="1" applyFill="1" applyAlignment="1" applyProtection="1">
      <alignment horizontal="centerContinuous"/>
    </xf>
    <xf numFmtId="0" fontId="0" fillId="0" borderId="0" xfId="0" applyFill="1" applyAlignment="1" applyProtection="1">
      <alignment horizontal="centerContinuous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0" fontId="0" fillId="0" borderId="0" xfId="0" quotePrefix="1" applyFill="1" applyProtection="1"/>
    <xf numFmtId="5" fontId="0" fillId="0" borderId="0" xfId="0" applyNumberFormat="1" applyFill="1" applyProtection="1"/>
    <xf numFmtId="5" fontId="0" fillId="0" borderId="0" xfId="0" applyNumberFormat="1" applyFill="1" applyProtection="1">
      <protection locked="0"/>
    </xf>
    <xf numFmtId="0" fontId="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10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2" fontId="0" fillId="0" borderId="0" xfId="0" applyNumberFormat="1" applyFill="1"/>
    <xf numFmtId="6" fontId="0" fillId="0" borderId="0" xfId="2" applyNumberFormat="1" applyFont="1" applyFill="1"/>
    <xf numFmtId="38" fontId="0" fillId="0" borderId="0" xfId="1" applyNumberFormat="1" applyFont="1" applyFill="1"/>
    <xf numFmtId="38" fontId="8" fillId="0" borderId="0" xfId="0" applyNumberFormat="1" applyFont="1" applyFill="1"/>
    <xf numFmtId="3" fontId="0" fillId="0" borderId="0" xfId="2" applyNumberFormat="1" applyFont="1" applyFill="1"/>
    <xf numFmtId="0" fontId="1" fillId="0" borderId="1" xfId="0" applyFont="1" applyFill="1" applyBorder="1"/>
    <xf numFmtId="2" fontId="0" fillId="0" borderId="1" xfId="0" applyNumberFormat="1" applyFill="1" applyBorder="1"/>
    <xf numFmtId="3" fontId="0" fillId="0" borderId="1" xfId="2" applyNumberFormat="1" applyFont="1" applyFill="1" applyBorder="1"/>
    <xf numFmtId="38" fontId="0" fillId="0" borderId="1" xfId="1" applyNumberFormat="1" applyFont="1" applyFill="1" applyBorder="1"/>
    <xf numFmtId="38" fontId="8" fillId="0" borderId="1" xfId="0" applyNumberFormat="1" applyFont="1" applyFill="1" applyBorder="1"/>
    <xf numFmtId="0" fontId="0" fillId="0" borderId="0" xfId="0" applyFill="1" applyAlignment="1">
      <alignment horizontal="left"/>
    </xf>
    <xf numFmtId="38" fontId="8" fillId="0" borderId="0" xfId="0" applyNumberFormat="1" applyFont="1" applyFill="1" applyBorder="1"/>
    <xf numFmtId="0" fontId="0" fillId="0" borderId="0" xfId="0" applyFill="1" applyBorder="1"/>
    <xf numFmtId="6" fontId="0" fillId="0" borderId="1" xfId="2" applyNumberFormat="1" applyFont="1" applyFill="1" applyBorder="1"/>
    <xf numFmtId="0" fontId="3" fillId="0" borderId="0" xfId="0" applyFont="1" applyFill="1" applyAlignment="1">
      <alignment horizontal="centerContinuous"/>
    </xf>
    <xf numFmtId="6" fontId="3" fillId="0" borderId="0" xfId="2" applyNumberFormat="1" applyFont="1" applyFill="1" applyAlignment="1">
      <alignment horizontal="centerContinuous"/>
    </xf>
    <xf numFmtId="38" fontId="8" fillId="0" borderId="0" xfId="0" applyNumberFormat="1" applyFont="1" applyFill="1" applyBorder="1" applyAlignment="1">
      <alignment horizontal="centerContinuous"/>
    </xf>
    <xf numFmtId="166" fontId="0" fillId="0" borderId="0" xfId="0" applyNumberFormat="1" applyFill="1"/>
    <xf numFmtId="167" fontId="8" fillId="0" borderId="0" xfId="0" applyNumberFormat="1" applyFont="1" applyFill="1" applyBorder="1"/>
    <xf numFmtId="166" fontId="0" fillId="0" borderId="1" xfId="0" applyNumberFormat="1" applyFill="1" applyBorder="1"/>
    <xf numFmtId="167" fontId="8" fillId="0" borderId="1" xfId="0" applyNumberFormat="1" applyFont="1" applyFill="1" applyBorder="1"/>
    <xf numFmtId="168" fontId="0" fillId="0" borderId="0" xfId="3" applyNumberFormat="1" applyFont="1" applyFill="1"/>
    <xf numFmtId="168" fontId="0" fillId="0" borderId="0" xfId="0" applyNumberFormat="1" applyFill="1"/>
    <xf numFmtId="168" fontId="8" fillId="0" borderId="0" xfId="3" applyNumberFormat="1" applyFont="1" applyFill="1" applyBorder="1"/>
    <xf numFmtId="168" fontId="0" fillId="0" borderId="1" xfId="3" applyNumberFormat="1" applyFont="1" applyFill="1" applyBorder="1"/>
    <xf numFmtId="168" fontId="8" fillId="0" borderId="1" xfId="3" applyNumberFormat="1" applyFont="1" applyFill="1" applyBorder="1"/>
    <xf numFmtId="2" fontId="8" fillId="0" borderId="0" xfId="3" applyNumberFormat="1" applyFont="1" applyFill="1" applyBorder="1"/>
    <xf numFmtId="0" fontId="1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70" fontId="0" fillId="0" borderId="0" xfId="0" applyNumberFormat="1" applyFill="1"/>
    <xf numFmtId="0" fontId="0" fillId="0" borderId="0" xfId="0" applyFill="1" applyAlignment="1">
      <alignment horizontal="fill"/>
    </xf>
    <xf numFmtId="0" fontId="11" fillId="0" borderId="0" xfId="0" applyFont="1" applyFill="1" applyAlignment="1">
      <alignment horizontal="centerContinuous"/>
    </xf>
    <xf numFmtId="0" fontId="12" fillId="0" borderId="0" xfId="0" applyFont="1" applyFill="1" applyAlignment="1">
      <alignment horizontal="centerContinuous"/>
    </xf>
    <xf numFmtId="0" fontId="0" fillId="0" borderId="2" xfId="0" applyFill="1" applyBorder="1"/>
    <xf numFmtId="0" fontId="0" fillId="0" borderId="3" xfId="0" applyFill="1" applyBorder="1"/>
    <xf numFmtId="0" fontId="3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0" fillId="0" borderId="6" xfId="0" applyFill="1" applyBorder="1" applyAlignment="1">
      <alignment horizontal="centerContinuous"/>
    </xf>
    <xf numFmtId="0" fontId="0" fillId="0" borderId="7" xfId="0" applyFill="1" applyBorder="1"/>
    <xf numFmtId="0" fontId="0" fillId="0" borderId="8" xfId="0" applyFill="1" applyBorder="1"/>
    <xf numFmtId="0" fontId="3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Continuous"/>
    </xf>
    <xf numFmtId="0" fontId="0" fillId="0" borderId="10" xfId="0" applyFill="1" applyBorder="1" applyAlignment="1">
      <alignment horizontal="centerContinuous"/>
    </xf>
    <xf numFmtId="0" fontId="0" fillId="0" borderId="11" xfId="0" applyFill="1" applyBorder="1" applyAlignment="1">
      <alignment horizontal="centerContinuous"/>
    </xf>
    <xf numFmtId="1" fontId="0" fillId="0" borderId="0" xfId="0" applyNumberFormat="1" applyFill="1" applyBorder="1" applyAlignment="1">
      <alignment horizontal="centerContinuous"/>
    </xf>
    <xf numFmtId="0" fontId="0" fillId="0" borderId="12" xfId="0" applyFill="1" applyBorder="1"/>
    <xf numFmtId="0" fontId="13" fillId="0" borderId="8" xfId="0" applyFont="1" applyFill="1" applyBorder="1"/>
    <xf numFmtId="0" fontId="1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13" fillId="0" borderId="13" xfId="0" applyFont="1" applyFill="1" applyBorder="1"/>
    <xf numFmtId="0" fontId="13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Continuous"/>
    </xf>
    <xf numFmtId="0" fontId="7" fillId="0" borderId="16" xfId="0" applyFont="1" applyFill="1" applyBorder="1" applyAlignment="1">
      <alignment horizontal="centerContinuous"/>
    </xf>
    <xf numFmtId="0" fontId="7" fillId="0" borderId="17" xfId="0" applyFont="1" applyFill="1" applyBorder="1" applyAlignment="1">
      <alignment horizontal="centerContinuous"/>
    </xf>
    <xf numFmtId="0" fontId="7" fillId="0" borderId="18" xfId="0" applyFont="1" applyFill="1" applyBorder="1" applyAlignment="1">
      <alignment horizontal="center"/>
    </xf>
    <xf numFmtId="0" fontId="14" fillId="0" borderId="8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9" xfId="0" applyFont="1" applyFill="1" applyBorder="1"/>
    <xf numFmtId="38" fontId="14" fillId="0" borderId="0" xfId="1" applyNumberFormat="1" applyFont="1" applyFill="1" applyBorder="1"/>
    <xf numFmtId="0" fontId="14" fillId="0" borderId="0" xfId="0" applyFont="1" applyFill="1" applyBorder="1"/>
    <xf numFmtId="0" fontId="14" fillId="0" borderId="10" xfId="0" applyFont="1" applyFill="1" applyBorder="1"/>
    <xf numFmtId="0" fontId="14" fillId="0" borderId="11" xfId="0" applyFont="1" applyFill="1" applyBorder="1"/>
    <xf numFmtId="0" fontId="14" fillId="0" borderId="12" xfId="0" applyFont="1" applyFill="1" applyBorder="1"/>
    <xf numFmtId="2" fontId="14" fillId="0" borderId="0" xfId="0" applyNumberFormat="1" applyFont="1" applyFill="1" applyBorder="1"/>
    <xf numFmtId="6" fontId="14" fillId="0" borderId="9" xfId="2" applyNumberFormat="1" applyFont="1" applyFill="1" applyBorder="1" applyAlignment="1"/>
    <xf numFmtId="168" fontId="14" fillId="0" borderId="0" xfId="3" applyNumberFormat="1" applyFont="1" applyFill="1" applyBorder="1"/>
    <xf numFmtId="38" fontId="14" fillId="0" borderId="10" xfId="1" applyNumberFormat="1" applyFont="1" applyFill="1" applyBorder="1"/>
    <xf numFmtId="168" fontId="14" fillId="0" borderId="11" xfId="3" applyNumberFormat="1" applyFont="1" applyFill="1" applyBorder="1"/>
    <xf numFmtId="171" fontId="14" fillId="0" borderId="0" xfId="0" applyNumberFormat="1" applyFont="1" applyFill="1" applyBorder="1"/>
    <xf numFmtId="38" fontId="14" fillId="0" borderId="12" xfId="0" applyNumberFormat="1" applyFont="1" applyFill="1" applyBorder="1"/>
    <xf numFmtId="3" fontId="14" fillId="0" borderId="9" xfId="2" applyNumberFormat="1" applyFont="1" applyFill="1" applyBorder="1"/>
    <xf numFmtId="0" fontId="14" fillId="0" borderId="19" xfId="0" applyFont="1" applyFill="1" applyBorder="1"/>
    <xf numFmtId="0" fontId="11" fillId="0" borderId="1" xfId="0" applyFont="1" applyFill="1" applyBorder="1"/>
    <xf numFmtId="2" fontId="14" fillId="0" borderId="1" xfId="0" applyNumberFormat="1" applyFont="1" applyFill="1" applyBorder="1"/>
    <xf numFmtId="3" fontId="14" fillId="0" borderId="20" xfId="2" applyNumberFormat="1" applyFont="1" applyFill="1" applyBorder="1"/>
    <xf numFmtId="38" fontId="14" fillId="0" borderId="1" xfId="1" applyNumberFormat="1" applyFont="1" applyFill="1" applyBorder="1"/>
    <xf numFmtId="38" fontId="14" fillId="0" borderId="21" xfId="1" applyNumberFormat="1" applyFont="1" applyFill="1" applyBorder="1"/>
    <xf numFmtId="171" fontId="14" fillId="0" borderId="1" xfId="0" applyNumberFormat="1" applyFont="1" applyFill="1" applyBorder="1"/>
    <xf numFmtId="38" fontId="14" fillId="0" borderId="22" xfId="0" applyNumberFormat="1" applyFont="1" applyFill="1" applyBorder="1"/>
    <xf numFmtId="0" fontId="14" fillId="0" borderId="8" xfId="0" applyFont="1" applyFill="1" applyBorder="1" applyAlignment="1">
      <alignment horizontal="left"/>
    </xf>
    <xf numFmtId="0" fontId="14" fillId="0" borderId="23" xfId="0" applyFont="1" applyFill="1" applyBorder="1" applyAlignment="1">
      <alignment horizontal="left"/>
    </xf>
    <xf numFmtId="0" fontId="11" fillId="0" borderId="24" xfId="0" applyFont="1" applyFill="1" applyBorder="1"/>
    <xf numFmtId="0" fontId="14" fillId="0" borderId="24" xfId="0" applyFont="1" applyFill="1" applyBorder="1"/>
    <xf numFmtId="0" fontId="1" fillId="0" borderId="1" xfId="0" applyFont="1" applyFill="1" applyBorder="1" applyAlignment="1">
      <alignment horizontal="centerContinuous"/>
    </xf>
    <xf numFmtId="0" fontId="0" fillId="0" borderId="1" xfId="0" applyFill="1" applyBorder="1" applyAlignment="1">
      <alignment horizontal="centerContinuous"/>
    </xf>
    <xf numFmtId="0" fontId="9" fillId="0" borderId="1" xfId="0" applyFont="1" applyFill="1" applyBorder="1" applyAlignment="1">
      <alignment horizontal="center"/>
    </xf>
    <xf numFmtId="8" fontId="0" fillId="0" borderId="0" xfId="2" applyFont="1" applyFill="1"/>
    <xf numFmtId="20" fontId="0" fillId="0" borderId="1" xfId="0" quotePrefix="1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0" xfId="0" applyFont="1" applyFill="1" applyAlignment="1">
      <alignment horizontal="fill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8" fontId="0" fillId="0" borderId="1" xfId="2" applyFont="1" applyFill="1" applyBorder="1"/>
    <xf numFmtId="168" fontId="14" fillId="0" borderId="25" xfId="3" applyNumberFormat="1" applyFont="1" applyFill="1" applyBorder="1"/>
    <xf numFmtId="38" fontId="14" fillId="0" borderId="12" xfId="1" applyNumberFormat="1" applyFont="1" applyFill="1" applyBorder="1"/>
    <xf numFmtId="38" fontId="14" fillId="0" borderId="26" xfId="1" applyNumberFormat="1" applyFont="1" applyFill="1" applyBorder="1"/>
    <xf numFmtId="38" fontId="14" fillId="0" borderId="27" xfId="1" applyNumberFormat="1" applyFont="1" applyFill="1" applyBorder="1"/>
    <xf numFmtId="38" fontId="14" fillId="0" borderId="28" xfId="1" applyNumberFormat="1" applyFont="1" applyFill="1" applyBorder="1"/>
    <xf numFmtId="38" fontId="14" fillId="0" borderId="29" xfId="1" applyNumberFormat="1" applyFont="1" applyFill="1" applyBorder="1"/>
    <xf numFmtId="38" fontId="14" fillId="0" borderId="11" xfId="1" applyNumberFormat="1" applyFont="1" applyFill="1" applyBorder="1"/>
    <xf numFmtId="171" fontId="14" fillId="0" borderId="11" xfId="0" applyNumberFormat="1" applyFont="1" applyFill="1" applyBorder="1"/>
    <xf numFmtId="0" fontId="14" fillId="0" borderId="13" xfId="0" applyFont="1" applyFill="1" applyBorder="1" applyAlignment="1">
      <alignment horizontal="left"/>
    </xf>
    <xf numFmtId="0" fontId="11" fillId="0" borderId="14" xfId="0" applyFont="1" applyFill="1" applyBorder="1"/>
    <xf numFmtId="0" fontId="14" fillId="0" borderId="14" xfId="0" applyFont="1" applyFill="1" applyBorder="1"/>
    <xf numFmtId="3" fontId="14" fillId="0" borderId="15" xfId="2" applyNumberFormat="1" applyFont="1" applyFill="1" applyBorder="1"/>
    <xf numFmtId="38" fontId="14" fillId="0" borderId="14" xfId="1" applyNumberFormat="1" applyFont="1" applyFill="1" applyBorder="1"/>
    <xf numFmtId="168" fontId="14" fillId="0" borderId="14" xfId="3" applyNumberFormat="1" applyFont="1" applyFill="1" applyBorder="1"/>
    <xf numFmtId="38" fontId="14" fillId="0" borderId="16" xfId="1" applyNumberFormat="1" applyFont="1" applyFill="1" applyBorder="1"/>
    <xf numFmtId="168" fontId="14" fillId="0" borderId="17" xfId="3" applyNumberFormat="1" applyFont="1" applyFill="1" applyBorder="1"/>
    <xf numFmtId="38" fontId="14" fillId="0" borderId="17" xfId="1" applyNumberFormat="1" applyFont="1" applyFill="1" applyBorder="1"/>
    <xf numFmtId="38" fontId="14" fillId="0" borderId="18" xfId="1" applyNumberFormat="1" applyFont="1" applyFill="1" applyBorder="1"/>
    <xf numFmtId="3" fontId="14" fillId="0" borderId="16" xfId="2" applyNumberFormat="1" applyFont="1" applyFill="1" applyBorder="1"/>
    <xf numFmtId="3" fontId="14" fillId="0" borderId="17" xfId="2" applyNumberFormat="1" applyFont="1" applyFill="1" applyBorder="1"/>
    <xf numFmtId="38" fontId="14" fillId="0" borderId="18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workbookViewId="0">
      <selection activeCell="C3" sqref="C3"/>
    </sheetView>
  </sheetViews>
  <sheetFormatPr defaultRowHeight="12.75" x14ac:dyDescent="0.2"/>
  <cols>
    <col min="1" max="1" width="2.42578125" style="11" customWidth="1"/>
    <col min="2" max="2" width="5.28515625" customWidth="1"/>
    <col min="3" max="3" width="12.28515625" customWidth="1"/>
  </cols>
  <sheetData>
    <row r="1" spans="1:13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10"/>
      <c r="M1" s="1"/>
    </row>
    <row r="2" spans="1:13" x14ac:dyDescent="0.2">
      <c r="A2" s="7"/>
      <c r="B2" s="12" t="s">
        <v>0</v>
      </c>
      <c r="C2" s="12" t="s">
        <v>1</v>
      </c>
      <c r="D2" s="12" t="s">
        <v>2</v>
      </c>
      <c r="E2" s="12" t="s">
        <v>2</v>
      </c>
      <c r="F2" s="12" t="s">
        <v>3</v>
      </c>
      <c r="G2" s="12" t="s">
        <v>4</v>
      </c>
      <c r="H2" s="12" t="s">
        <v>4</v>
      </c>
      <c r="I2" s="12" t="s">
        <v>4</v>
      </c>
      <c r="J2" s="12" t="s">
        <v>1</v>
      </c>
      <c r="K2" s="12" t="s">
        <v>5</v>
      </c>
      <c r="L2" s="10"/>
      <c r="M2" s="1"/>
    </row>
    <row r="3" spans="1:13" x14ac:dyDescent="0.2">
      <c r="A3" s="8"/>
      <c r="B3" s="8"/>
      <c r="C3" s="13" t="s">
        <v>147</v>
      </c>
      <c r="D3" s="13"/>
      <c r="E3" s="13"/>
      <c r="F3" s="13"/>
      <c r="G3" s="13"/>
      <c r="H3" s="13"/>
      <c r="I3" s="13"/>
      <c r="J3" s="8"/>
      <c r="K3" s="8"/>
      <c r="L3" s="14"/>
      <c r="M3" s="4"/>
    </row>
    <row r="4" spans="1:13" x14ac:dyDescent="0.2">
      <c r="A4" s="7"/>
      <c r="B4" s="12" t="s">
        <v>0</v>
      </c>
      <c r="C4" s="12" t="s">
        <v>5</v>
      </c>
      <c r="D4" s="12" t="s">
        <v>2</v>
      </c>
      <c r="E4" s="12" t="s">
        <v>6</v>
      </c>
      <c r="F4" s="12" t="s">
        <v>3</v>
      </c>
      <c r="G4" s="12" t="s">
        <v>4</v>
      </c>
      <c r="H4" s="12" t="s">
        <v>4</v>
      </c>
      <c r="I4" s="12" t="s">
        <v>4</v>
      </c>
      <c r="J4" s="12" t="s">
        <v>1</v>
      </c>
      <c r="K4" s="12" t="s">
        <v>5</v>
      </c>
      <c r="L4" s="10"/>
      <c r="M4" s="1"/>
    </row>
    <row r="5" spans="1:13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10"/>
      <c r="M5" s="1"/>
    </row>
    <row r="6" spans="1:13" x14ac:dyDescent="0.2">
      <c r="A6" s="7"/>
      <c r="B6" s="7"/>
      <c r="C6" s="15" t="s">
        <v>7</v>
      </c>
      <c r="D6" s="7" t="s">
        <v>8</v>
      </c>
      <c r="E6" s="7"/>
      <c r="F6" s="7"/>
      <c r="G6" s="7"/>
      <c r="H6" s="15" t="s">
        <v>9</v>
      </c>
      <c r="I6" s="15" t="s">
        <v>10</v>
      </c>
      <c r="J6" s="15"/>
      <c r="K6" s="7"/>
      <c r="L6" s="7"/>
      <c r="M6" s="2"/>
    </row>
    <row r="7" spans="1:13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2"/>
    </row>
    <row r="8" spans="1:13" x14ac:dyDescent="0.2">
      <c r="A8" s="9"/>
      <c r="B8" s="9"/>
      <c r="C8" s="9"/>
      <c r="D8" s="9"/>
      <c r="E8" s="9" t="s">
        <v>11</v>
      </c>
      <c r="F8" s="9" t="s">
        <v>11</v>
      </c>
      <c r="G8" s="9" t="s">
        <v>11</v>
      </c>
      <c r="H8" s="9" t="s">
        <v>11</v>
      </c>
      <c r="I8" s="9" t="s">
        <v>12</v>
      </c>
      <c r="J8" s="9" t="s">
        <v>13</v>
      </c>
      <c r="K8" s="9" t="s">
        <v>13</v>
      </c>
      <c r="L8" s="9"/>
      <c r="M8" s="3"/>
    </row>
    <row r="9" spans="1:13" x14ac:dyDescent="0.2">
      <c r="A9" s="9"/>
      <c r="B9" s="9"/>
      <c r="C9" s="9"/>
      <c r="D9" s="9"/>
      <c r="E9" s="9">
        <v>1</v>
      </c>
      <c r="F9" s="9">
        <v>2</v>
      </c>
      <c r="G9" s="9">
        <v>3</v>
      </c>
      <c r="H9" s="9">
        <v>4</v>
      </c>
      <c r="I9" s="9" t="s">
        <v>14</v>
      </c>
      <c r="J9" s="9" t="s">
        <v>15</v>
      </c>
      <c r="K9" s="16" t="s">
        <v>16</v>
      </c>
      <c r="L9" s="9"/>
      <c r="M9" s="3"/>
    </row>
    <row r="10" spans="1:13" x14ac:dyDescent="0.2">
      <c r="A10" s="9"/>
      <c r="B10" s="17"/>
      <c r="C10" s="18" t="s">
        <v>17</v>
      </c>
      <c r="D10" s="17" t="s">
        <v>18</v>
      </c>
      <c r="E10" s="17" t="s">
        <v>18</v>
      </c>
      <c r="F10" s="17" t="s">
        <v>18</v>
      </c>
      <c r="G10" s="17" t="s">
        <v>18</v>
      </c>
      <c r="H10" s="17" t="s">
        <v>18</v>
      </c>
      <c r="I10" s="17" t="s">
        <v>18</v>
      </c>
      <c r="J10" s="17" t="s">
        <v>18</v>
      </c>
      <c r="K10" s="18" t="s">
        <v>17</v>
      </c>
      <c r="L10" s="9"/>
      <c r="M10" s="3"/>
    </row>
    <row r="11" spans="1:13" x14ac:dyDescent="0.2">
      <c r="A11" s="7"/>
      <c r="B11" s="7" t="s">
        <v>19</v>
      </c>
      <c r="C11" s="7" t="s">
        <v>20</v>
      </c>
      <c r="D11" s="7"/>
      <c r="E11" s="19">
        <v>1</v>
      </c>
      <c r="F11" s="19">
        <v>1</v>
      </c>
      <c r="G11" s="19">
        <v>1</v>
      </c>
      <c r="H11" s="19">
        <v>1</v>
      </c>
      <c r="I11" s="19">
        <v>4</v>
      </c>
      <c r="J11" s="20">
        <v>0.33333333329999998</v>
      </c>
      <c r="K11" s="19">
        <f t="shared" ref="K11:K16" si="0">J11*D28</f>
        <v>7999.9999991999994</v>
      </c>
      <c r="L11" s="10"/>
      <c r="M11" s="1"/>
    </row>
    <row r="12" spans="1:13" x14ac:dyDescent="0.2">
      <c r="A12" s="10"/>
      <c r="B12" s="7" t="s">
        <v>21</v>
      </c>
      <c r="C12" s="10" t="s">
        <v>22</v>
      </c>
      <c r="D12" s="10"/>
      <c r="E12" s="10"/>
      <c r="F12" s="10"/>
      <c r="G12" s="21"/>
      <c r="H12" s="10"/>
      <c r="I12" s="19">
        <f>SUM(E12+F12+G12+H12)</f>
        <v>0</v>
      </c>
      <c r="J12" s="20">
        <f>I12/12</f>
        <v>0</v>
      </c>
      <c r="K12" s="19">
        <f t="shared" si="0"/>
        <v>0</v>
      </c>
      <c r="L12" s="10"/>
      <c r="M12" s="1"/>
    </row>
    <row r="13" spans="1:13" x14ac:dyDescent="0.2">
      <c r="A13" s="10"/>
      <c r="B13" s="7" t="s">
        <v>23</v>
      </c>
      <c r="C13" s="10"/>
      <c r="D13" s="10"/>
      <c r="E13" s="10"/>
      <c r="F13" s="10"/>
      <c r="G13" s="21"/>
      <c r="H13" s="21"/>
      <c r="I13" s="19">
        <f>SUM(E13+F13+G13+H13)</f>
        <v>0</v>
      </c>
      <c r="J13" s="20">
        <f>I13/12</f>
        <v>0</v>
      </c>
      <c r="K13" s="19">
        <f t="shared" si="0"/>
        <v>0</v>
      </c>
      <c r="L13" s="10"/>
      <c r="M13" s="1"/>
    </row>
    <row r="14" spans="1:13" x14ac:dyDescent="0.2">
      <c r="A14" s="10"/>
      <c r="B14" s="7" t="s">
        <v>24</v>
      </c>
      <c r="C14" s="10"/>
      <c r="D14" s="10"/>
      <c r="E14" s="10"/>
      <c r="F14" s="10"/>
      <c r="G14" s="21"/>
      <c r="H14" s="21"/>
      <c r="I14" s="19">
        <f>SUM(E14+F14+G14+H14)</f>
        <v>0</v>
      </c>
      <c r="J14" s="20">
        <f>I14/12</f>
        <v>0</v>
      </c>
      <c r="K14" s="19">
        <f t="shared" si="0"/>
        <v>0</v>
      </c>
      <c r="L14" s="10"/>
      <c r="M14" s="1"/>
    </row>
    <row r="15" spans="1:13" x14ac:dyDescent="0.2">
      <c r="A15" s="10"/>
      <c r="B15" s="7" t="s">
        <v>25</v>
      </c>
      <c r="C15" s="10"/>
      <c r="D15" s="10"/>
      <c r="E15" s="10"/>
      <c r="F15" s="10"/>
      <c r="G15" s="21"/>
      <c r="H15" s="21"/>
      <c r="I15" s="19">
        <f>SUM(E15+F15+G15+H15)</f>
        <v>0</v>
      </c>
      <c r="J15" s="20">
        <f>I15/12</f>
        <v>0</v>
      </c>
      <c r="K15" s="19">
        <f t="shared" si="0"/>
        <v>0</v>
      </c>
      <c r="L15" s="10"/>
      <c r="M15" s="1"/>
    </row>
    <row r="16" spans="1:13" x14ac:dyDescent="0.2">
      <c r="A16" s="10"/>
      <c r="B16" s="7" t="s">
        <v>26</v>
      </c>
      <c r="C16" s="10" t="s">
        <v>27</v>
      </c>
      <c r="D16" s="10"/>
      <c r="E16" s="21">
        <v>1</v>
      </c>
      <c r="F16" s="10"/>
      <c r="G16" s="21"/>
      <c r="H16" s="21"/>
      <c r="I16" s="19">
        <f>SUM(E16+F16+G16+H16)</f>
        <v>1</v>
      </c>
      <c r="J16" s="20">
        <f>I16/12</f>
        <v>8.3333333333333329E-2</v>
      </c>
      <c r="K16" s="19">
        <f t="shared" si="0"/>
        <v>1000</v>
      </c>
      <c r="L16" s="10"/>
      <c r="M16" s="1"/>
    </row>
    <row r="17" spans="1:13" x14ac:dyDescent="0.2">
      <c r="A17" s="7"/>
      <c r="B17" s="22" t="s">
        <v>28</v>
      </c>
      <c r="C17" s="22" t="s">
        <v>17</v>
      </c>
      <c r="D17" s="22" t="s">
        <v>29</v>
      </c>
      <c r="E17" s="23" t="s">
        <v>30</v>
      </c>
      <c r="F17" s="22" t="s">
        <v>31</v>
      </c>
      <c r="G17" s="23" t="s">
        <v>30</v>
      </c>
      <c r="H17" s="23" t="s">
        <v>30</v>
      </c>
      <c r="I17" s="23" t="s">
        <v>30</v>
      </c>
      <c r="J17" s="23" t="s">
        <v>30</v>
      </c>
      <c r="K17" s="18" t="s">
        <v>17</v>
      </c>
      <c r="L17" s="10"/>
      <c r="M17" s="1"/>
    </row>
    <row r="18" spans="1:13" x14ac:dyDescent="0.2">
      <c r="A18" s="7"/>
      <c r="B18" s="7"/>
      <c r="C18" s="7" t="s">
        <v>32</v>
      </c>
      <c r="D18" s="7"/>
      <c r="E18" s="19">
        <f t="shared" ref="E18:K18" si="1">E11+E12+E13+E14+E15+E16</f>
        <v>2</v>
      </c>
      <c r="F18" s="19">
        <f t="shared" si="1"/>
        <v>1</v>
      </c>
      <c r="G18" s="19">
        <f t="shared" si="1"/>
        <v>1</v>
      </c>
      <c r="H18" s="19">
        <f t="shared" si="1"/>
        <v>1</v>
      </c>
      <c r="I18" s="19">
        <f t="shared" si="1"/>
        <v>5</v>
      </c>
      <c r="J18" s="19">
        <f t="shared" si="1"/>
        <v>0.41666666663333329</v>
      </c>
      <c r="K18" s="19">
        <f t="shared" si="1"/>
        <v>8999.9999991999994</v>
      </c>
      <c r="L18" s="10"/>
      <c r="M18" s="1"/>
    </row>
    <row r="19" spans="1:13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"/>
    </row>
    <row r="20" spans="1:13" x14ac:dyDescent="0.2">
      <c r="A20" s="10"/>
      <c r="B20" s="10"/>
      <c r="C20" s="10"/>
      <c r="D20" s="7" t="s">
        <v>33</v>
      </c>
      <c r="E20" s="24" t="s">
        <v>34</v>
      </c>
      <c r="F20" s="24" t="s">
        <v>34</v>
      </c>
      <c r="G20" s="24" t="s">
        <v>34</v>
      </c>
      <c r="H20" s="24" t="s">
        <v>34</v>
      </c>
      <c r="I20" s="24"/>
      <c r="J20" s="10"/>
      <c r="K20" s="10"/>
      <c r="L20" s="10"/>
      <c r="M20" s="1"/>
    </row>
    <row r="21" spans="1:13" x14ac:dyDescent="0.2">
      <c r="A21" s="10"/>
      <c r="B21" s="10"/>
      <c r="C21" s="10"/>
      <c r="D21" s="10"/>
      <c r="E21" s="24"/>
      <c r="F21" s="24"/>
      <c r="G21" s="24"/>
      <c r="H21" s="24"/>
      <c r="I21" s="24"/>
      <c r="J21" s="10"/>
      <c r="K21" s="10"/>
      <c r="L21" s="10"/>
      <c r="M21" s="1"/>
    </row>
    <row r="22" spans="1:13" x14ac:dyDescent="0.2">
      <c r="A22" s="10"/>
      <c r="B22" s="7"/>
      <c r="C22" s="7" t="s">
        <v>35</v>
      </c>
      <c r="D22" s="7"/>
      <c r="E22" s="25">
        <f t="shared" ref="E22:J22" si="2">SUM(E11+E12+E13+E14+E15)</f>
        <v>1</v>
      </c>
      <c r="F22" s="25">
        <f t="shared" si="2"/>
        <v>1</v>
      </c>
      <c r="G22" s="25">
        <f t="shared" si="2"/>
        <v>1</v>
      </c>
      <c r="H22" s="25">
        <f t="shared" si="2"/>
        <v>1</v>
      </c>
      <c r="I22" s="25">
        <f t="shared" si="2"/>
        <v>4</v>
      </c>
      <c r="J22" s="25">
        <f t="shared" si="2"/>
        <v>0.33333333329999998</v>
      </c>
      <c r="K22" s="10"/>
      <c r="L22" s="10"/>
      <c r="M22" s="1"/>
    </row>
    <row r="23" spans="1:13" x14ac:dyDescent="0.2">
      <c r="A23" s="10"/>
      <c r="B23" s="7"/>
      <c r="C23" s="7" t="s">
        <v>36</v>
      </c>
      <c r="D23" s="26" t="s">
        <v>37</v>
      </c>
      <c r="E23" s="25">
        <f t="shared" ref="E23:J23" si="3">E22/E16</f>
        <v>1</v>
      </c>
      <c r="F23" s="25" t="e">
        <f t="shared" si="3"/>
        <v>#DIV/0!</v>
      </c>
      <c r="G23" s="25" t="e">
        <f t="shared" si="3"/>
        <v>#DIV/0!</v>
      </c>
      <c r="H23" s="25" t="e">
        <f t="shared" si="3"/>
        <v>#DIV/0!</v>
      </c>
      <c r="I23" s="25">
        <f t="shared" si="3"/>
        <v>4</v>
      </c>
      <c r="J23" s="25">
        <f t="shared" si="3"/>
        <v>3.9999999996</v>
      </c>
      <c r="K23" s="10"/>
      <c r="L23" s="10"/>
      <c r="M23" s="1"/>
    </row>
    <row r="24" spans="1:13" x14ac:dyDescent="0.2">
      <c r="A24" s="10"/>
      <c r="B24" s="7"/>
      <c r="C24" s="7" t="s">
        <v>38</v>
      </c>
      <c r="D24" s="26" t="s">
        <v>37</v>
      </c>
      <c r="E24" s="25">
        <f t="shared" ref="E24:J24" si="4">SUM(E13+E14+E15+E16)/SUM(E11+E12)</f>
        <v>1</v>
      </c>
      <c r="F24" s="25">
        <f t="shared" si="4"/>
        <v>0</v>
      </c>
      <c r="G24" s="25">
        <f t="shared" si="4"/>
        <v>0</v>
      </c>
      <c r="H24" s="25">
        <f t="shared" si="4"/>
        <v>0</v>
      </c>
      <c r="I24" s="25">
        <f t="shared" si="4"/>
        <v>0.25</v>
      </c>
      <c r="J24" s="25">
        <f t="shared" si="4"/>
        <v>0.250000000025</v>
      </c>
      <c r="K24" s="10"/>
      <c r="L24" s="10"/>
      <c r="M24" s="1"/>
    </row>
    <row r="25" spans="1:13" x14ac:dyDescent="0.2">
      <c r="A25" s="10"/>
      <c r="B25" s="7"/>
      <c r="C25" s="7"/>
      <c r="D25" s="7"/>
      <c r="E25" s="7"/>
      <c r="F25" s="7"/>
      <c r="G25" s="7"/>
      <c r="H25" s="7"/>
      <c r="I25" s="7"/>
      <c r="J25" s="7"/>
      <c r="K25" s="10"/>
      <c r="L25" s="10"/>
      <c r="M25" s="1"/>
    </row>
    <row r="26" spans="1:13" x14ac:dyDescent="0.2">
      <c r="A26" s="10"/>
      <c r="B26" s="7"/>
      <c r="C26" s="23" t="s">
        <v>39</v>
      </c>
      <c r="D26" s="23"/>
      <c r="E26" s="7"/>
      <c r="F26" s="7"/>
      <c r="G26" s="7"/>
      <c r="H26" s="7"/>
      <c r="I26" s="7"/>
      <c r="J26" s="7"/>
      <c r="K26" s="10"/>
      <c r="L26" s="10"/>
      <c r="M26" s="1"/>
    </row>
    <row r="27" spans="1:13" x14ac:dyDescent="0.2">
      <c r="A27" s="10"/>
      <c r="B27" s="7"/>
      <c r="C27" s="27" t="s">
        <v>40</v>
      </c>
      <c r="D27" s="27" t="s">
        <v>41</v>
      </c>
      <c r="E27" s="7"/>
      <c r="F27" s="7"/>
      <c r="G27" s="7"/>
      <c r="H27" s="7"/>
      <c r="I27" s="7"/>
      <c r="J27" s="7"/>
      <c r="K27" s="10"/>
      <c r="L27" s="10"/>
      <c r="M27" s="1"/>
    </row>
    <row r="28" spans="1:13" x14ac:dyDescent="0.2">
      <c r="A28" s="10"/>
      <c r="B28" s="7" t="s">
        <v>19</v>
      </c>
      <c r="C28" s="7" t="s">
        <v>20</v>
      </c>
      <c r="D28" s="28">
        <v>24000</v>
      </c>
      <c r="E28" s="7"/>
      <c r="F28" s="7"/>
      <c r="G28" s="7"/>
      <c r="H28" s="7"/>
      <c r="I28" s="7"/>
      <c r="J28" s="7"/>
      <c r="K28" s="10"/>
      <c r="L28" s="10"/>
      <c r="M28" s="1"/>
    </row>
    <row r="29" spans="1:13" x14ac:dyDescent="0.2">
      <c r="A29" s="10"/>
      <c r="B29" s="7" t="s">
        <v>21</v>
      </c>
      <c r="C29" s="7" t="s">
        <v>42</v>
      </c>
      <c r="D29" s="28">
        <v>21000</v>
      </c>
      <c r="E29" s="7"/>
      <c r="F29" s="7"/>
      <c r="G29" s="7"/>
      <c r="H29" s="7"/>
      <c r="I29" s="7"/>
      <c r="J29" s="7"/>
      <c r="K29" s="10"/>
      <c r="L29" s="10"/>
      <c r="M29" s="1"/>
    </row>
    <row r="30" spans="1:13" x14ac:dyDescent="0.2">
      <c r="A30" s="10"/>
      <c r="B30" s="7" t="s">
        <v>23</v>
      </c>
      <c r="C30" s="7" t="s">
        <v>43</v>
      </c>
      <c r="D30" s="28">
        <v>18400</v>
      </c>
      <c r="E30" s="7"/>
      <c r="F30" s="7"/>
      <c r="G30" s="7"/>
      <c r="H30" s="7"/>
      <c r="I30" s="7"/>
      <c r="J30" s="7"/>
      <c r="K30" s="10"/>
      <c r="L30" s="10"/>
      <c r="M30" s="1"/>
    </row>
    <row r="31" spans="1:13" x14ac:dyDescent="0.2">
      <c r="A31" s="10"/>
      <c r="B31" s="7" t="s">
        <v>24</v>
      </c>
      <c r="C31" s="7" t="s">
        <v>44</v>
      </c>
      <c r="D31" s="28">
        <v>17500</v>
      </c>
      <c r="E31" s="7"/>
      <c r="F31" s="7"/>
      <c r="G31" s="7"/>
      <c r="H31" s="7"/>
      <c r="I31" s="7"/>
      <c r="J31" s="7"/>
      <c r="K31" s="10"/>
      <c r="L31" s="10"/>
      <c r="M31" s="1"/>
    </row>
    <row r="32" spans="1:13" x14ac:dyDescent="0.2">
      <c r="A32" s="10"/>
      <c r="B32" s="7" t="s">
        <v>25</v>
      </c>
      <c r="C32" s="7" t="s">
        <v>45</v>
      </c>
      <c r="D32" s="28">
        <v>16200</v>
      </c>
      <c r="E32" s="7"/>
      <c r="F32" s="7"/>
      <c r="G32" s="7"/>
      <c r="H32" s="7"/>
      <c r="I32" s="7"/>
      <c r="J32" s="7"/>
      <c r="K32" s="10"/>
      <c r="L32" s="10"/>
      <c r="M32" s="1"/>
    </row>
    <row r="33" spans="1:13" x14ac:dyDescent="0.2">
      <c r="A33" s="10"/>
      <c r="B33" s="10" t="s">
        <v>26</v>
      </c>
      <c r="C33" s="10" t="s">
        <v>27</v>
      </c>
      <c r="D33" s="29">
        <v>12000</v>
      </c>
      <c r="E33" s="10"/>
      <c r="F33" s="10"/>
      <c r="G33" s="10"/>
      <c r="H33" s="10"/>
      <c r="I33" s="10"/>
      <c r="J33" s="10"/>
      <c r="K33" s="10"/>
      <c r="L33" s="10"/>
      <c r="M33" s="1"/>
    </row>
    <row r="34" spans="1:13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"/>
    </row>
    <row r="35" spans="1:13" x14ac:dyDescent="0.2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0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0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0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0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0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0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0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0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0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0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0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0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0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0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0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0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0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0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0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phoneticPr fontId="0" type="noConversion"/>
  <printOptions horizontalCentered="1"/>
  <pageMargins left="0.75" right="0.75" top="1" bottom="1" header="0.5" footer="0.5"/>
  <pageSetup orientation="portrait" blackAndWhite="1" horizontalDpi="150" verticalDpi="150" r:id="rId1"/>
  <headerFooter alignWithMargins="0">
    <oddHeader>&amp;A</oddHeader>
    <oddFooter>homework.xls&amp;RPage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B7" sqref="B7"/>
    </sheetView>
  </sheetViews>
  <sheetFormatPr defaultRowHeight="12.75" x14ac:dyDescent="0.2"/>
  <cols>
    <col min="3" max="3" width="15.85546875" customWidth="1"/>
    <col min="5" max="5" width="9.5703125" bestFit="1" customWidth="1"/>
    <col min="8" max="8" width="8.42578125" customWidth="1"/>
    <col min="9" max="9" width="11" customWidth="1"/>
  </cols>
  <sheetData>
    <row r="1" spans="1:12" ht="15" x14ac:dyDescent="0.25">
      <c r="B1" s="30" t="s">
        <v>46</v>
      </c>
      <c r="C1" s="31"/>
      <c r="D1" s="31"/>
      <c r="E1" s="31"/>
      <c r="F1" s="31"/>
      <c r="G1" s="31"/>
      <c r="H1" s="31"/>
      <c r="I1" s="31"/>
      <c r="J1" s="31"/>
      <c r="K1" s="31"/>
    </row>
    <row r="2" spans="1:12" ht="19.5" x14ac:dyDescent="0.35">
      <c r="A2" s="5"/>
      <c r="B2" s="32" t="s">
        <v>148</v>
      </c>
      <c r="C2" s="31"/>
      <c r="D2" s="31"/>
      <c r="E2" s="31"/>
      <c r="F2" s="31"/>
      <c r="G2" s="31"/>
      <c r="H2" s="31"/>
      <c r="I2" s="31"/>
      <c r="J2" s="31"/>
      <c r="K2" s="31"/>
      <c r="L2" s="5"/>
    </row>
    <row r="3" spans="1:12" ht="19.5" x14ac:dyDescent="0.35">
      <c r="A3" s="5"/>
      <c r="B3" s="30" t="s">
        <v>46</v>
      </c>
      <c r="C3" s="31"/>
      <c r="D3" s="31"/>
      <c r="E3" s="31"/>
      <c r="F3" s="31"/>
      <c r="G3" s="31"/>
      <c r="H3" s="31"/>
      <c r="I3" s="31"/>
      <c r="J3" s="31"/>
      <c r="K3" s="31"/>
      <c r="L3" s="5"/>
    </row>
    <row r="4" spans="1:12" x14ac:dyDescent="0.2">
      <c r="A4" s="6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2" x14ac:dyDescent="0.2">
      <c r="A5" s="6"/>
      <c r="B5" s="33"/>
      <c r="C5" s="33" t="s">
        <v>47</v>
      </c>
      <c r="D5" s="33"/>
      <c r="E5" s="33"/>
      <c r="F5" s="33"/>
      <c r="G5" s="33"/>
      <c r="H5" s="33"/>
      <c r="I5" s="33"/>
      <c r="J5" s="33"/>
      <c r="K5" s="33"/>
    </row>
    <row r="6" spans="1:12" x14ac:dyDescent="0.2"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2" x14ac:dyDescent="0.2">
      <c r="B7" s="11"/>
      <c r="C7" s="34"/>
      <c r="D7" s="34"/>
      <c r="E7" s="35" t="s">
        <v>48</v>
      </c>
      <c r="F7" s="35" t="s">
        <v>49</v>
      </c>
      <c r="G7" s="35"/>
      <c r="H7" s="35"/>
      <c r="I7" s="35"/>
      <c r="J7" s="35"/>
      <c r="K7" s="11"/>
    </row>
    <row r="8" spans="1:12" x14ac:dyDescent="0.2">
      <c r="B8" s="11"/>
      <c r="C8" s="34"/>
      <c r="D8" s="34"/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11"/>
    </row>
    <row r="9" spans="1:12" x14ac:dyDescent="0.2">
      <c r="B9" s="36"/>
      <c r="C9" s="37" t="s">
        <v>56</v>
      </c>
      <c r="D9" s="37"/>
      <c r="E9" s="38" t="s">
        <v>57</v>
      </c>
      <c r="F9" s="38" t="s">
        <v>58</v>
      </c>
      <c r="G9" s="38" t="s">
        <v>59</v>
      </c>
      <c r="H9" s="38" t="s">
        <v>60</v>
      </c>
      <c r="I9" s="38" t="s">
        <v>61</v>
      </c>
      <c r="J9" s="38" t="s">
        <v>62</v>
      </c>
      <c r="K9" s="38" t="s">
        <v>63</v>
      </c>
    </row>
    <row r="10" spans="1:12" x14ac:dyDescent="0.2">
      <c r="B10" s="11"/>
      <c r="C10" s="39" t="s">
        <v>64</v>
      </c>
      <c r="D10" s="34" t="s">
        <v>15</v>
      </c>
      <c r="E10" s="11"/>
      <c r="F10" s="11"/>
      <c r="G10" s="11"/>
      <c r="H10" s="11"/>
      <c r="I10" s="11"/>
      <c r="J10" s="11"/>
      <c r="K10" s="11"/>
    </row>
    <row r="11" spans="1:12" x14ac:dyDescent="0.2">
      <c r="B11" s="11" t="s">
        <v>19</v>
      </c>
      <c r="C11" s="39" t="s">
        <v>65</v>
      </c>
      <c r="D11" s="40">
        <v>1</v>
      </c>
      <c r="E11" s="41">
        <v>24000</v>
      </c>
      <c r="F11" s="41">
        <v>4320</v>
      </c>
      <c r="G11" s="42"/>
      <c r="H11" s="42"/>
      <c r="I11" s="42">
        <v>720</v>
      </c>
      <c r="J11" s="42">
        <v>4080</v>
      </c>
      <c r="K11" s="43">
        <f t="shared" ref="K11:K16" si="0">SUM(F11:J11)-E11</f>
        <v>-14880</v>
      </c>
    </row>
    <row r="12" spans="1:12" x14ac:dyDescent="0.2">
      <c r="B12" s="11" t="s">
        <v>21</v>
      </c>
      <c r="C12" s="39" t="s">
        <v>66</v>
      </c>
      <c r="D12" s="40">
        <v>1</v>
      </c>
      <c r="E12" s="44">
        <v>21000</v>
      </c>
      <c r="F12" s="42">
        <v>10500</v>
      </c>
      <c r="G12" s="42">
        <v>3570</v>
      </c>
      <c r="H12" s="42"/>
      <c r="I12" s="42"/>
      <c r="J12" s="42">
        <v>1050</v>
      </c>
      <c r="K12" s="43">
        <f t="shared" si="0"/>
        <v>-5880</v>
      </c>
    </row>
    <row r="13" spans="1:12" x14ac:dyDescent="0.2">
      <c r="B13" s="11" t="s">
        <v>23</v>
      </c>
      <c r="C13" s="39" t="s">
        <v>67</v>
      </c>
      <c r="D13" s="40">
        <v>0.8</v>
      </c>
      <c r="E13" s="44">
        <v>14720</v>
      </c>
      <c r="F13" s="42">
        <v>13615</v>
      </c>
      <c r="G13" s="42"/>
      <c r="H13" s="42"/>
      <c r="I13" s="42">
        <v>0</v>
      </c>
      <c r="J13" s="42">
        <v>0</v>
      </c>
      <c r="K13" s="43">
        <f t="shared" si="0"/>
        <v>-1105</v>
      </c>
    </row>
    <row r="14" spans="1:12" x14ac:dyDescent="0.2">
      <c r="B14" s="11" t="s">
        <v>24</v>
      </c>
      <c r="C14" s="39" t="s">
        <v>68</v>
      </c>
      <c r="D14" s="40">
        <v>3.3</v>
      </c>
      <c r="E14" s="44">
        <v>57750</v>
      </c>
      <c r="F14" s="42">
        <v>12830</v>
      </c>
      <c r="G14" s="42"/>
      <c r="H14" s="42">
        <v>18619</v>
      </c>
      <c r="I14" s="42"/>
      <c r="J14" s="42">
        <v>1143</v>
      </c>
      <c r="K14" s="43">
        <f t="shared" si="0"/>
        <v>-25158</v>
      </c>
    </row>
    <row r="15" spans="1:12" x14ac:dyDescent="0.2">
      <c r="B15" s="11" t="s">
        <v>25</v>
      </c>
      <c r="C15" s="39" t="s">
        <v>69</v>
      </c>
      <c r="D15" s="40">
        <v>2</v>
      </c>
      <c r="E15" s="44">
        <v>32400</v>
      </c>
      <c r="F15" s="42">
        <v>0</v>
      </c>
      <c r="G15" s="42"/>
      <c r="H15" s="42"/>
      <c r="I15" s="42">
        <v>5832</v>
      </c>
      <c r="J15" s="42">
        <v>0</v>
      </c>
      <c r="K15" s="43">
        <f t="shared" si="0"/>
        <v>-26568</v>
      </c>
    </row>
    <row r="16" spans="1:12" x14ac:dyDescent="0.2">
      <c r="B16" s="36" t="s">
        <v>26</v>
      </c>
      <c r="C16" s="45" t="s">
        <v>70</v>
      </c>
      <c r="D16" s="46">
        <v>2</v>
      </c>
      <c r="E16" s="47">
        <v>24000</v>
      </c>
      <c r="F16" s="48">
        <v>8640</v>
      </c>
      <c r="G16" s="48"/>
      <c r="H16" s="48"/>
      <c r="I16" s="48"/>
      <c r="J16" s="48">
        <v>960</v>
      </c>
      <c r="K16" s="49">
        <f t="shared" si="0"/>
        <v>-14400</v>
      </c>
    </row>
    <row r="17" spans="2:11" x14ac:dyDescent="0.2">
      <c r="B17" s="11"/>
      <c r="C17" s="11"/>
      <c r="D17" s="40">
        <f>SUM(D11:D16)</f>
        <v>10.1</v>
      </c>
      <c r="E17" s="44"/>
      <c r="F17" s="11"/>
      <c r="G17" s="11"/>
      <c r="H17" s="11"/>
      <c r="I17" s="11"/>
      <c r="J17" s="11"/>
      <c r="K17" s="11"/>
    </row>
    <row r="18" spans="2:11" x14ac:dyDescent="0.2">
      <c r="B18" s="50">
        <v>1</v>
      </c>
      <c r="C18" s="39" t="s">
        <v>71</v>
      </c>
      <c r="D18" s="11"/>
      <c r="E18" s="44">
        <v>173870</v>
      </c>
      <c r="F18" s="42">
        <f>SUM(F11:F16)</f>
        <v>49905</v>
      </c>
      <c r="G18" s="42"/>
      <c r="H18" s="42"/>
      <c r="I18" s="42"/>
      <c r="J18" s="42">
        <v>7232</v>
      </c>
      <c r="K18" s="51">
        <f t="shared" ref="K18:K28" si="1">SUM(F18:J18)-E18</f>
        <v>-116733</v>
      </c>
    </row>
    <row r="19" spans="2:11" x14ac:dyDescent="0.2">
      <c r="B19" s="50">
        <v>2</v>
      </c>
      <c r="C19" s="39" t="s">
        <v>72</v>
      </c>
      <c r="D19" s="11"/>
      <c r="E19" s="44">
        <v>34774</v>
      </c>
      <c r="F19" s="42">
        <v>9981</v>
      </c>
      <c r="G19" s="42"/>
      <c r="H19" s="42"/>
      <c r="I19" s="42"/>
      <c r="J19" s="42">
        <v>1446</v>
      </c>
      <c r="K19" s="51">
        <f t="shared" si="1"/>
        <v>-23347</v>
      </c>
    </row>
    <row r="20" spans="2:11" x14ac:dyDescent="0.2">
      <c r="B20" s="50">
        <v>3</v>
      </c>
      <c r="C20" s="39" t="s">
        <v>73</v>
      </c>
      <c r="D20" s="11"/>
      <c r="E20" s="44">
        <v>4200</v>
      </c>
      <c r="F20" s="42">
        <v>1037</v>
      </c>
      <c r="G20" s="42"/>
      <c r="H20" s="42"/>
      <c r="I20" s="42">
        <v>878</v>
      </c>
      <c r="J20" s="42">
        <v>210</v>
      </c>
      <c r="K20" s="51">
        <f t="shared" si="1"/>
        <v>-2075</v>
      </c>
    </row>
    <row r="21" spans="2:11" x14ac:dyDescent="0.2">
      <c r="B21" s="50">
        <v>4</v>
      </c>
      <c r="C21" s="39" t="s">
        <v>74</v>
      </c>
      <c r="D21" s="11"/>
      <c r="E21" s="44">
        <v>6500</v>
      </c>
      <c r="F21" s="42">
        <v>2998</v>
      </c>
      <c r="G21" s="42"/>
      <c r="H21" s="42"/>
      <c r="I21" s="42"/>
      <c r="J21" s="42">
        <v>845</v>
      </c>
      <c r="K21" s="51">
        <f t="shared" si="1"/>
        <v>-2657</v>
      </c>
    </row>
    <row r="22" spans="2:11" x14ac:dyDescent="0.2">
      <c r="B22" s="50">
        <v>5</v>
      </c>
      <c r="C22" s="39" t="s">
        <v>75</v>
      </c>
      <c r="D22" s="11"/>
      <c r="E22" s="44">
        <v>12000</v>
      </c>
      <c r="F22" s="42">
        <v>3660</v>
      </c>
      <c r="G22" s="42"/>
      <c r="H22" s="42"/>
      <c r="I22" s="42"/>
      <c r="J22" s="42">
        <v>1080</v>
      </c>
      <c r="K22" s="51">
        <f t="shared" si="1"/>
        <v>-7260</v>
      </c>
    </row>
    <row r="23" spans="2:11" x14ac:dyDescent="0.2">
      <c r="B23" s="50">
        <v>6</v>
      </c>
      <c r="C23" s="39" t="s">
        <v>76</v>
      </c>
      <c r="D23" s="11"/>
      <c r="E23" s="44">
        <v>4925</v>
      </c>
      <c r="F23" s="42">
        <v>943</v>
      </c>
      <c r="G23" s="42"/>
      <c r="H23" s="42"/>
      <c r="I23" s="42"/>
      <c r="J23" s="42">
        <v>168</v>
      </c>
      <c r="K23" s="51">
        <f t="shared" si="1"/>
        <v>-3814</v>
      </c>
    </row>
    <row r="24" spans="2:11" x14ac:dyDescent="0.2">
      <c r="B24" s="50"/>
      <c r="C24" s="39" t="s">
        <v>77</v>
      </c>
      <c r="D24" s="11"/>
      <c r="E24" s="44">
        <v>800</v>
      </c>
      <c r="F24" s="42">
        <v>379</v>
      </c>
      <c r="G24" s="42">
        <v>145</v>
      </c>
      <c r="H24" s="42">
        <v>121</v>
      </c>
      <c r="I24" s="42">
        <v>0</v>
      </c>
      <c r="J24" s="42">
        <v>155</v>
      </c>
      <c r="K24" s="51">
        <f t="shared" si="1"/>
        <v>0</v>
      </c>
    </row>
    <row r="25" spans="2:11" x14ac:dyDescent="0.2">
      <c r="B25" s="50">
        <v>7</v>
      </c>
      <c r="C25" s="39" t="s">
        <v>78</v>
      </c>
      <c r="D25" s="11"/>
      <c r="E25" s="44">
        <v>3000</v>
      </c>
      <c r="F25" s="42">
        <v>0</v>
      </c>
      <c r="G25" s="42">
        <v>0</v>
      </c>
      <c r="H25" s="42">
        <v>0</v>
      </c>
      <c r="I25" s="42">
        <v>0</v>
      </c>
      <c r="J25" s="42">
        <v>3000</v>
      </c>
      <c r="K25" s="51">
        <f t="shared" si="1"/>
        <v>0</v>
      </c>
    </row>
    <row r="26" spans="2:11" x14ac:dyDescent="0.2">
      <c r="B26" s="50">
        <v>8</v>
      </c>
      <c r="C26" s="39" t="s">
        <v>79</v>
      </c>
      <c r="D26" s="11"/>
      <c r="E26" s="44">
        <v>3600</v>
      </c>
      <c r="F26" s="42">
        <v>700</v>
      </c>
      <c r="G26" s="42"/>
      <c r="H26" s="42"/>
      <c r="I26" s="42"/>
      <c r="J26" s="42">
        <v>0</v>
      </c>
      <c r="K26" s="51">
        <f t="shared" si="1"/>
        <v>-2900</v>
      </c>
    </row>
    <row r="27" spans="2:11" x14ac:dyDescent="0.2">
      <c r="B27" s="50"/>
      <c r="C27" s="45" t="s">
        <v>80</v>
      </c>
      <c r="D27" s="36"/>
      <c r="E27" s="47">
        <v>3800</v>
      </c>
      <c r="F27" s="48">
        <v>0</v>
      </c>
      <c r="G27" s="48"/>
      <c r="H27" s="48"/>
      <c r="I27" s="48"/>
      <c r="J27" s="48">
        <v>0</v>
      </c>
      <c r="K27" s="49">
        <f t="shared" si="1"/>
        <v>-3800</v>
      </c>
    </row>
    <row r="28" spans="2:11" x14ac:dyDescent="0.2">
      <c r="B28" s="50">
        <v>9</v>
      </c>
      <c r="C28" s="39" t="s">
        <v>81</v>
      </c>
      <c r="D28" s="11"/>
      <c r="E28" s="44">
        <f>SUM(E18:E27)</f>
        <v>247469</v>
      </c>
      <c r="F28" s="41">
        <f>SUM(F18:F27)</f>
        <v>69603</v>
      </c>
      <c r="G28" s="11"/>
      <c r="H28" s="11"/>
      <c r="I28" s="11"/>
      <c r="J28" s="41">
        <f>SUM(J18:J27)</f>
        <v>14136</v>
      </c>
      <c r="K28" s="51">
        <f t="shared" si="1"/>
        <v>-163730</v>
      </c>
    </row>
    <row r="29" spans="2:11" x14ac:dyDescent="0.2">
      <c r="B29" s="50"/>
      <c r="C29" s="39"/>
      <c r="D29" s="11"/>
      <c r="E29" s="44"/>
      <c r="F29" s="42"/>
      <c r="G29" s="42"/>
      <c r="H29" s="42"/>
      <c r="I29" s="42"/>
      <c r="J29" s="42"/>
      <c r="K29" s="52"/>
    </row>
    <row r="30" spans="2:11" x14ac:dyDescent="0.2">
      <c r="B30" s="50">
        <v>10</v>
      </c>
      <c r="C30" s="45" t="s">
        <v>82</v>
      </c>
      <c r="D30" s="36"/>
      <c r="E30" s="47">
        <f>0.18*E28</f>
        <v>44544.42</v>
      </c>
      <c r="F30" s="53">
        <f>0.18*F28</f>
        <v>12528.539999999999</v>
      </c>
      <c r="G30" s="36"/>
      <c r="H30" s="36"/>
      <c r="I30" s="36"/>
      <c r="J30" s="53">
        <f>0.18*J28</f>
        <v>2544.48</v>
      </c>
      <c r="K30" s="49">
        <f>SUM(F30:J30)-E30</f>
        <v>-29471.4</v>
      </c>
    </row>
    <row r="31" spans="2:11" x14ac:dyDescent="0.2">
      <c r="B31" s="50"/>
      <c r="C31" s="39"/>
      <c r="D31" s="11"/>
      <c r="E31" s="44"/>
      <c r="F31" s="42"/>
      <c r="G31" s="11"/>
      <c r="H31" s="11"/>
      <c r="I31" s="11"/>
      <c r="J31" s="42"/>
      <c r="K31" s="52"/>
    </row>
    <row r="32" spans="2:11" x14ac:dyDescent="0.2">
      <c r="B32" s="50">
        <v>11</v>
      </c>
      <c r="C32" s="39" t="s">
        <v>83</v>
      </c>
      <c r="D32" s="11"/>
      <c r="E32" s="44">
        <f>SUM(E28:E30)</f>
        <v>292013.42</v>
      </c>
      <c r="F32" s="41">
        <f>SUM(F28:F30)</f>
        <v>82131.539999999994</v>
      </c>
      <c r="G32" s="11"/>
      <c r="H32" s="11"/>
      <c r="I32" s="11"/>
      <c r="J32" s="41">
        <f>SUM(J28:J30)</f>
        <v>16680.48</v>
      </c>
      <c r="K32" s="51">
        <f>SUM(F32:J32)-E32</f>
        <v>-193201.4</v>
      </c>
    </row>
    <row r="33" spans="2:11" x14ac:dyDescent="0.2">
      <c r="B33" s="50"/>
      <c r="C33" s="39"/>
      <c r="D33" s="11"/>
      <c r="E33" s="41"/>
      <c r="F33" s="41"/>
      <c r="G33" s="11"/>
      <c r="H33" s="11"/>
      <c r="I33" s="11"/>
      <c r="J33" s="41"/>
      <c r="K33" s="51"/>
    </row>
    <row r="34" spans="2:11" x14ac:dyDescent="0.2">
      <c r="B34" s="50"/>
      <c r="C34" s="39"/>
      <c r="D34" s="11"/>
      <c r="E34" s="41"/>
      <c r="F34" s="41"/>
      <c r="G34" s="11"/>
      <c r="H34" s="11"/>
      <c r="I34" s="11"/>
      <c r="J34" s="41"/>
      <c r="K34" s="51"/>
    </row>
    <row r="35" spans="2:11" x14ac:dyDescent="0.2">
      <c r="B35" s="50"/>
      <c r="C35" s="54" t="s">
        <v>84</v>
      </c>
      <c r="D35" s="54"/>
      <c r="E35" s="55"/>
      <c r="F35" s="55"/>
      <c r="G35" s="54"/>
      <c r="H35" s="54"/>
      <c r="I35" s="54"/>
      <c r="J35" s="55"/>
      <c r="K35" s="56"/>
    </row>
    <row r="36" spans="2:11" x14ac:dyDescent="0.2">
      <c r="B36" s="50"/>
      <c r="C36" s="39"/>
      <c r="D36" s="11"/>
      <c r="E36" s="41"/>
      <c r="F36" s="41"/>
      <c r="G36" s="11"/>
      <c r="H36" s="11"/>
      <c r="I36" s="11"/>
      <c r="J36" s="41"/>
      <c r="K36" s="51"/>
    </row>
    <row r="37" spans="2:11" x14ac:dyDescent="0.2">
      <c r="B37" s="11"/>
      <c r="C37" s="34"/>
      <c r="D37" s="34"/>
      <c r="E37" s="35" t="s">
        <v>85</v>
      </c>
      <c r="F37" s="35" t="s">
        <v>49</v>
      </c>
      <c r="G37" s="35"/>
      <c r="H37" s="35"/>
      <c r="I37" s="35"/>
      <c r="J37" s="35"/>
      <c r="K37" s="11"/>
    </row>
    <row r="38" spans="2:11" x14ac:dyDescent="0.2">
      <c r="B38" s="11"/>
      <c r="C38" s="34"/>
      <c r="D38" s="34"/>
      <c r="E38" s="35" t="s">
        <v>86</v>
      </c>
      <c r="F38" s="35" t="s">
        <v>51</v>
      </c>
      <c r="G38" s="35" t="s">
        <v>52</v>
      </c>
      <c r="H38" s="35" t="s">
        <v>53</v>
      </c>
      <c r="I38" s="35" t="s">
        <v>54</v>
      </c>
      <c r="J38" s="35" t="s">
        <v>55</v>
      </c>
      <c r="K38" s="11"/>
    </row>
    <row r="39" spans="2:11" x14ac:dyDescent="0.2">
      <c r="B39" s="11"/>
      <c r="C39" s="37" t="s">
        <v>56</v>
      </c>
      <c r="D39" s="37"/>
      <c r="E39" s="38" t="s">
        <v>57</v>
      </c>
      <c r="F39" s="38" t="s">
        <v>58</v>
      </c>
      <c r="G39" s="38" t="s">
        <v>59</v>
      </c>
      <c r="H39" s="38" t="s">
        <v>60</v>
      </c>
      <c r="I39" s="38" t="s">
        <v>61</v>
      </c>
      <c r="J39" s="38" t="s">
        <v>62</v>
      </c>
      <c r="K39" s="38" t="s">
        <v>63</v>
      </c>
    </row>
    <row r="40" spans="2:11" x14ac:dyDescent="0.2">
      <c r="B40" s="11"/>
      <c r="C40" s="39" t="s">
        <v>64</v>
      </c>
      <c r="D40" s="34" t="s">
        <v>15</v>
      </c>
      <c r="E40" s="11"/>
      <c r="F40" s="11"/>
      <c r="G40" s="11"/>
      <c r="H40" s="11"/>
      <c r="I40" s="11"/>
      <c r="J40" s="11"/>
      <c r="K40" s="11"/>
    </row>
    <row r="41" spans="2:11" x14ac:dyDescent="0.2">
      <c r="B41" s="11"/>
      <c r="C41" s="39" t="s">
        <v>65</v>
      </c>
      <c r="D41" s="40">
        <v>1</v>
      </c>
      <c r="E41" s="41">
        <v>24000</v>
      </c>
      <c r="F41" s="57">
        <v>0.18</v>
      </c>
      <c r="G41" s="57"/>
      <c r="H41" s="57"/>
      <c r="I41" s="57"/>
      <c r="J41" s="57">
        <v>0.17</v>
      </c>
      <c r="K41" s="58">
        <f t="shared" ref="K41:K48" si="2">SUM(F41:J41)-D41</f>
        <v>-0.65</v>
      </c>
    </row>
    <row r="42" spans="2:11" x14ac:dyDescent="0.2">
      <c r="B42" s="11"/>
      <c r="C42" s="39" t="s">
        <v>66</v>
      </c>
      <c r="D42" s="40">
        <v>1</v>
      </c>
      <c r="E42" s="42">
        <v>21000</v>
      </c>
      <c r="F42" s="57">
        <v>0.5</v>
      </c>
      <c r="G42" s="57">
        <v>0.17</v>
      </c>
      <c r="H42" s="57"/>
      <c r="I42" s="57"/>
      <c r="J42" s="57">
        <v>0.05</v>
      </c>
      <c r="K42" s="58">
        <f t="shared" si="2"/>
        <v>-0.27999999999999992</v>
      </c>
    </row>
    <row r="43" spans="2:11" x14ac:dyDescent="0.2">
      <c r="B43" s="11"/>
      <c r="C43" s="39" t="s">
        <v>67</v>
      </c>
      <c r="D43" s="40">
        <v>0.8</v>
      </c>
      <c r="E43" s="42">
        <v>18400</v>
      </c>
      <c r="F43" s="57">
        <v>0.74</v>
      </c>
      <c r="G43" s="57"/>
      <c r="H43" s="57"/>
      <c r="I43" s="57">
        <v>0</v>
      </c>
      <c r="J43" s="57">
        <v>0</v>
      </c>
      <c r="K43" s="58">
        <f t="shared" si="2"/>
        <v>-6.0000000000000053E-2</v>
      </c>
    </row>
    <row r="44" spans="2:11" x14ac:dyDescent="0.2">
      <c r="B44" s="11"/>
      <c r="C44" s="39" t="s">
        <v>68</v>
      </c>
      <c r="D44" s="40">
        <v>3.3</v>
      </c>
      <c r="E44" s="42">
        <v>17500</v>
      </c>
      <c r="F44" s="57">
        <v>0.73299999999999998</v>
      </c>
      <c r="G44" s="57"/>
      <c r="H44" s="57">
        <v>1.0640000000000001</v>
      </c>
      <c r="I44" s="57"/>
      <c r="J44" s="57">
        <v>6.5000000000000002E-2</v>
      </c>
      <c r="K44" s="58">
        <f t="shared" si="2"/>
        <v>-1.4379999999999997</v>
      </c>
    </row>
    <row r="45" spans="2:11" x14ac:dyDescent="0.2">
      <c r="B45" s="11"/>
      <c r="C45" s="39" t="s">
        <v>69</v>
      </c>
      <c r="D45" s="40">
        <v>2</v>
      </c>
      <c r="E45" s="42">
        <v>16200</v>
      </c>
      <c r="F45" s="57">
        <v>0</v>
      </c>
      <c r="G45" s="57">
        <v>0.52</v>
      </c>
      <c r="H45" s="57"/>
      <c r="I45" s="57">
        <v>0.36</v>
      </c>
      <c r="J45" s="57">
        <v>0</v>
      </c>
      <c r="K45" s="58">
        <f t="shared" si="2"/>
        <v>-1.1200000000000001</v>
      </c>
    </row>
    <row r="46" spans="2:11" x14ac:dyDescent="0.2">
      <c r="B46" s="11"/>
      <c r="C46" s="45" t="s">
        <v>70</v>
      </c>
      <c r="D46" s="46">
        <v>2</v>
      </c>
      <c r="E46" s="48">
        <v>12000</v>
      </c>
      <c r="F46" s="59">
        <v>0.72</v>
      </c>
      <c r="G46" s="59"/>
      <c r="H46" s="59"/>
      <c r="I46" s="59"/>
      <c r="J46" s="59">
        <v>0.08</v>
      </c>
      <c r="K46" s="60">
        <f t="shared" si="2"/>
        <v>-1.2000000000000002</v>
      </c>
    </row>
    <row r="47" spans="2:11" x14ac:dyDescent="0.2">
      <c r="B47" s="11"/>
      <c r="C47" s="45" t="s">
        <v>87</v>
      </c>
      <c r="D47" s="46">
        <f>SUM(D41:D46)</f>
        <v>10.1</v>
      </c>
      <c r="E47" s="36" t="s">
        <v>88</v>
      </c>
      <c r="F47" s="59">
        <f>SUM(F41:F46)</f>
        <v>2.8730000000000002</v>
      </c>
      <c r="G47" s="59"/>
      <c r="H47" s="59"/>
      <c r="I47" s="59"/>
      <c r="J47" s="59"/>
      <c r="K47" s="60">
        <f t="shared" si="2"/>
        <v>-7.2269999999999994</v>
      </c>
    </row>
    <row r="48" spans="2:11" x14ac:dyDescent="0.2">
      <c r="B48" s="11"/>
      <c r="C48" s="39" t="s">
        <v>89</v>
      </c>
      <c r="D48" s="61">
        <f>D47/$D$47</f>
        <v>1</v>
      </c>
      <c r="E48" s="62"/>
      <c r="F48" s="61">
        <f>F47/$D$47</f>
        <v>0.28445544554455449</v>
      </c>
      <c r="G48" s="62"/>
      <c r="H48" s="62"/>
      <c r="I48" s="62"/>
      <c r="J48" s="62"/>
      <c r="K48" s="63">
        <f t="shared" si="2"/>
        <v>-0.71554455445544551</v>
      </c>
    </row>
    <row r="49" spans="2:11" x14ac:dyDescent="0.2">
      <c r="B49" s="11"/>
      <c r="C49" s="45" t="s">
        <v>90</v>
      </c>
      <c r="D49" s="59">
        <f>(D47-D46)/D46</f>
        <v>4.05</v>
      </c>
      <c r="E49" s="59"/>
      <c r="F49" s="59">
        <f>(F47-F46)/F46</f>
        <v>2.9902777777777785</v>
      </c>
      <c r="G49" s="59"/>
      <c r="H49" s="59"/>
      <c r="I49" s="59"/>
      <c r="J49" s="59"/>
      <c r="K49" s="36"/>
    </row>
    <row r="50" spans="2:11" x14ac:dyDescent="0.2">
      <c r="B50" s="11"/>
      <c r="C50" s="39" t="s">
        <v>91</v>
      </c>
      <c r="D50" s="61">
        <v>1</v>
      </c>
      <c r="E50" s="11"/>
      <c r="F50" s="61">
        <f>F22/E22</f>
        <v>0.30499999999999999</v>
      </c>
      <c r="G50" s="61"/>
      <c r="H50" s="61"/>
      <c r="I50" s="61"/>
      <c r="J50" s="61"/>
      <c r="K50" s="63">
        <f>SUM(F50:J50)-D50</f>
        <v>-0.69500000000000006</v>
      </c>
    </row>
    <row r="51" spans="2:11" x14ac:dyDescent="0.2">
      <c r="B51" s="11"/>
      <c r="C51" s="45" t="s">
        <v>92</v>
      </c>
      <c r="D51" s="64">
        <v>1</v>
      </c>
      <c r="E51" s="36"/>
      <c r="F51" s="64">
        <f>F21/E21</f>
        <v>0.46123076923076922</v>
      </c>
      <c r="G51" s="64"/>
      <c r="H51" s="64"/>
      <c r="I51" s="64"/>
      <c r="J51" s="64"/>
      <c r="K51" s="65">
        <f>SUM(F51:J51)-D51</f>
        <v>-0.53876923076923078</v>
      </c>
    </row>
    <row r="52" spans="2:11" x14ac:dyDescent="0.2">
      <c r="B52" s="11"/>
      <c r="C52" s="39" t="s">
        <v>93</v>
      </c>
      <c r="D52" s="40">
        <f>D47-(D46+D43)</f>
        <v>7.3</v>
      </c>
      <c r="E52" s="11"/>
      <c r="F52" s="40">
        <f>F47-(F46+F43)</f>
        <v>1.4130000000000003</v>
      </c>
      <c r="G52" s="11"/>
      <c r="H52" s="11"/>
      <c r="I52" s="11"/>
      <c r="J52" s="11"/>
      <c r="K52" s="66">
        <f>SUM(F52:J52)-D52</f>
        <v>-5.8869999999999996</v>
      </c>
    </row>
    <row r="53" spans="2:11" x14ac:dyDescent="0.2">
      <c r="B53" s="11"/>
      <c r="C53" s="67" t="s">
        <v>94</v>
      </c>
      <c r="D53" s="68">
        <f>E23/D52</f>
        <v>674.65753424657532</v>
      </c>
      <c r="E53" s="36"/>
      <c r="F53" s="46">
        <f>F23/F52</f>
        <v>667.37438075017678</v>
      </c>
      <c r="G53" s="36"/>
      <c r="H53" s="36"/>
      <c r="I53" s="36"/>
      <c r="J53" s="36"/>
      <c r="K53" s="36"/>
    </row>
    <row r="54" spans="2:11" x14ac:dyDescent="0.2">
      <c r="B54" s="11"/>
      <c r="C54" s="39" t="s">
        <v>95</v>
      </c>
      <c r="D54" s="11"/>
      <c r="E54" s="11">
        <v>1820</v>
      </c>
      <c r="F54" s="11">
        <v>1000</v>
      </c>
      <c r="G54" s="11">
        <v>465</v>
      </c>
      <c r="H54" s="11">
        <v>315</v>
      </c>
      <c r="I54" s="11">
        <v>40</v>
      </c>
      <c r="J54" s="11" t="s">
        <v>96</v>
      </c>
      <c r="K54" s="11">
        <f>SUM(F54:I54)-E54</f>
        <v>0</v>
      </c>
    </row>
    <row r="55" spans="2:11" x14ac:dyDescent="0.2">
      <c r="B55" s="11"/>
      <c r="C55" s="39" t="s">
        <v>97</v>
      </c>
      <c r="D55" s="11"/>
      <c r="E55" s="69">
        <f>D47/E54</f>
        <v>5.5494505494505493E-3</v>
      </c>
      <c r="F55" s="69">
        <f>F49/F54</f>
        <v>2.9902777777777783E-3</v>
      </c>
      <c r="G55" s="69"/>
      <c r="H55" s="69"/>
      <c r="I55" s="69"/>
      <c r="J55" s="11" t="s">
        <v>98</v>
      </c>
      <c r="K55" s="11"/>
    </row>
    <row r="56" spans="2:11" x14ac:dyDescent="0.2">
      <c r="B56" s="11"/>
      <c r="C56" s="39" t="s">
        <v>99</v>
      </c>
      <c r="D56" s="11"/>
      <c r="E56" s="40">
        <f>E55*1900</f>
        <v>10.543956043956044</v>
      </c>
      <c r="F56" s="40">
        <f>F55*1900</f>
        <v>5.6815277777777791</v>
      </c>
      <c r="G56" s="11"/>
      <c r="H56" s="11"/>
      <c r="I56" s="11"/>
      <c r="J56" s="11" t="s">
        <v>98</v>
      </c>
      <c r="K56" s="11"/>
    </row>
  </sheetData>
  <phoneticPr fontId="8" type="noConversion"/>
  <printOptions horizontalCentered="1"/>
  <pageMargins left="0.75" right="0.75" top="1" bottom="1" header="0.5" footer="0.5"/>
  <pageSetup scale="89" orientation="portrait" blackAndWhite="1" horizontalDpi="150" verticalDpi="15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32" sqref="K32"/>
    </sheetView>
  </sheetViews>
  <sheetFormatPr defaultRowHeight="12.75" x14ac:dyDescent="0.2"/>
  <cols>
    <col min="1" max="1" width="3.7109375" customWidth="1"/>
    <col min="2" max="2" width="15.7109375" customWidth="1"/>
    <col min="3" max="3" width="6.7109375" customWidth="1"/>
    <col min="4" max="4" width="10.5703125" bestFit="1" customWidth="1"/>
    <col min="5" max="5" width="9.5703125" bestFit="1" customWidth="1"/>
    <col min="6" max="8" width="9" bestFit="1" customWidth="1"/>
    <col min="9" max="9" width="10.5703125" bestFit="1" customWidth="1"/>
    <col min="10" max="11" width="9" bestFit="1" customWidth="1"/>
  </cols>
  <sheetData>
    <row r="1" spans="1:11" x14ac:dyDescent="0.2">
      <c r="A1" s="70" t="s">
        <v>100</v>
      </c>
      <c r="B1" s="70"/>
      <c r="C1" s="70"/>
      <c r="D1" s="11"/>
      <c r="E1" s="11"/>
      <c r="F1" s="11"/>
      <c r="G1" s="50" t="s">
        <v>101</v>
      </c>
      <c r="H1" s="70"/>
      <c r="I1" s="70"/>
      <c r="J1" s="70"/>
      <c r="K1" s="11"/>
    </row>
    <row r="2" spans="1:11" x14ac:dyDescent="0.2">
      <c r="A2" s="70" t="s">
        <v>102</v>
      </c>
      <c r="B2" s="70"/>
      <c r="C2" s="70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5.75" x14ac:dyDescent="0.25">
      <c r="A4" s="71" t="s">
        <v>103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 x14ac:dyDescent="0.2">
      <c r="A5" s="11"/>
      <c r="B5" s="11"/>
      <c r="C5" s="33" t="s">
        <v>104</v>
      </c>
      <c r="D5" s="33"/>
      <c r="E5" s="33"/>
      <c r="F5" s="33"/>
      <c r="G5" s="33"/>
      <c r="H5" s="11"/>
      <c r="I5" s="11"/>
      <c r="J5" s="11"/>
      <c r="K5" s="11"/>
    </row>
    <row r="6" spans="1:1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13.5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ht="13.5" thickTop="1" x14ac:dyDescent="0.2">
      <c r="A8" s="73"/>
      <c r="B8" s="74"/>
      <c r="C8" s="74"/>
      <c r="D8" s="75" t="s">
        <v>105</v>
      </c>
      <c r="E8" s="76" t="s">
        <v>106</v>
      </c>
      <c r="F8" s="76"/>
      <c r="G8" s="77" t="s">
        <v>107</v>
      </c>
      <c r="H8" s="78"/>
      <c r="I8" s="76" t="s">
        <v>108</v>
      </c>
      <c r="J8" s="76"/>
      <c r="K8" s="79" t="s">
        <v>109</v>
      </c>
    </row>
    <row r="9" spans="1:11" x14ac:dyDescent="0.2">
      <c r="A9" s="80"/>
      <c r="B9" s="52"/>
      <c r="C9" s="52"/>
      <c r="D9" s="81" t="s">
        <v>13</v>
      </c>
      <c r="E9" s="82" t="s">
        <v>11</v>
      </c>
      <c r="F9" s="82"/>
      <c r="G9" s="83" t="s">
        <v>110</v>
      </c>
      <c r="H9" s="84"/>
      <c r="I9" s="85" t="s">
        <v>111</v>
      </c>
      <c r="J9" s="82"/>
      <c r="K9" s="86" t="s">
        <v>112</v>
      </c>
    </row>
    <row r="10" spans="1:11" ht="15.75" x14ac:dyDescent="0.25">
      <c r="A10" s="87"/>
      <c r="B10" s="88"/>
      <c r="C10" s="88"/>
      <c r="D10" s="89" t="s">
        <v>113</v>
      </c>
      <c r="E10" s="82" t="s">
        <v>114</v>
      </c>
      <c r="F10" s="82"/>
      <c r="G10" s="83" t="s">
        <v>114</v>
      </c>
      <c r="H10" s="84"/>
      <c r="I10" s="82" t="s">
        <v>14</v>
      </c>
      <c r="J10" s="82"/>
      <c r="K10" s="86"/>
    </row>
    <row r="11" spans="1:11" ht="16.5" thickBot="1" x14ac:dyDescent="0.3">
      <c r="A11" s="90"/>
      <c r="B11" s="91" t="s">
        <v>56</v>
      </c>
      <c r="C11" s="91"/>
      <c r="D11" s="92" t="s">
        <v>57</v>
      </c>
      <c r="E11" s="93" t="s">
        <v>58</v>
      </c>
      <c r="F11" s="93"/>
      <c r="G11" s="94" t="s">
        <v>59</v>
      </c>
      <c r="H11" s="95"/>
      <c r="I11" s="93" t="s">
        <v>60</v>
      </c>
      <c r="J11" s="93"/>
      <c r="K11" s="96" t="s">
        <v>61</v>
      </c>
    </row>
    <row r="12" spans="1:11" x14ac:dyDescent="0.2">
      <c r="A12" s="97"/>
      <c r="B12" s="98" t="s">
        <v>64</v>
      </c>
      <c r="C12" s="99" t="s">
        <v>15</v>
      </c>
      <c r="D12" s="100"/>
      <c r="E12" s="101"/>
      <c r="F12" s="102"/>
      <c r="G12" s="103"/>
      <c r="H12" s="104"/>
      <c r="I12" s="102"/>
      <c r="J12" s="102"/>
      <c r="K12" s="105"/>
    </row>
    <row r="13" spans="1:11" x14ac:dyDescent="0.2">
      <c r="A13" s="97" t="s">
        <v>19</v>
      </c>
      <c r="B13" s="98" t="s">
        <v>65</v>
      </c>
      <c r="C13" s="106">
        <v>1</v>
      </c>
      <c r="D13" s="107">
        <v>24000</v>
      </c>
      <c r="E13" s="101">
        <v>2000</v>
      </c>
      <c r="F13" s="108">
        <f>E13/D13</f>
        <v>8.3333333333333329E-2</v>
      </c>
      <c r="G13" s="109">
        <v>12000</v>
      </c>
      <c r="H13" s="110">
        <f>G13/D13</f>
        <v>0.5</v>
      </c>
      <c r="I13" s="101">
        <v>12000</v>
      </c>
      <c r="J13" s="111"/>
      <c r="K13" s="112"/>
    </row>
    <row r="14" spans="1:11" x14ac:dyDescent="0.2">
      <c r="A14" s="97" t="s">
        <v>21</v>
      </c>
      <c r="B14" s="98" t="s">
        <v>66</v>
      </c>
      <c r="C14" s="106">
        <v>1</v>
      </c>
      <c r="D14" s="113">
        <v>21000</v>
      </c>
      <c r="E14" s="101">
        <v>1750</v>
      </c>
      <c r="F14" s="108">
        <f t="shared" ref="F14:F29" si="0">E14/D14</f>
        <v>8.3333333333333329E-2</v>
      </c>
      <c r="G14" s="109">
        <v>10500</v>
      </c>
      <c r="H14" s="110">
        <f t="shared" ref="H14:H29" si="1">G14/D14</f>
        <v>0.5</v>
      </c>
      <c r="I14" s="101">
        <v>10500</v>
      </c>
      <c r="J14" s="111"/>
      <c r="K14" s="112"/>
    </row>
    <row r="15" spans="1:11" x14ac:dyDescent="0.2">
      <c r="A15" s="97" t="s">
        <v>23</v>
      </c>
      <c r="B15" s="98" t="s">
        <v>67</v>
      </c>
      <c r="C15" s="106">
        <v>0.8</v>
      </c>
      <c r="D15" s="113">
        <v>14720</v>
      </c>
      <c r="E15" s="101">
        <v>1227</v>
      </c>
      <c r="F15" s="108">
        <f t="shared" si="0"/>
        <v>8.3355978260869559E-2</v>
      </c>
      <c r="G15" s="109">
        <v>7360</v>
      </c>
      <c r="H15" s="110">
        <f t="shared" si="1"/>
        <v>0.5</v>
      </c>
      <c r="I15" s="101">
        <v>7360</v>
      </c>
      <c r="J15" s="111"/>
      <c r="K15" s="112"/>
    </row>
    <row r="16" spans="1:11" x14ac:dyDescent="0.2">
      <c r="A16" s="97" t="s">
        <v>24</v>
      </c>
      <c r="B16" s="98" t="s">
        <v>68</v>
      </c>
      <c r="C16" s="106">
        <v>3.3</v>
      </c>
      <c r="D16" s="113">
        <v>57750</v>
      </c>
      <c r="E16" s="101">
        <v>5395</v>
      </c>
      <c r="F16" s="108">
        <f t="shared" si="0"/>
        <v>9.3419913419913417E-2</v>
      </c>
      <c r="G16" s="109">
        <v>30030</v>
      </c>
      <c r="H16" s="110">
        <f t="shared" si="1"/>
        <v>0.52</v>
      </c>
      <c r="I16" s="101">
        <v>32375</v>
      </c>
      <c r="J16" s="111"/>
      <c r="K16" s="112"/>
    </row>
    <row r="17" spans="1:11" x14ac:dyDescent="0.2">
      <c r="A17" s="97" t="s">
        <v>25</v>
      </c>
      <c r="B17" s="98" t="s">
        <v>69</v>
      </c>
      <c r="C17" s="106">
        <v>2</v>
      </c>
      <c r="D17" s="113">
        <v>32400</v>
      </c>
      <c r="E17" s="101">
        <v>2700</v>
      </c>
      <c r="F17" s="108">
        <f t="shared" si="0"/>
        <v>8.3333333333333329E-2</v>
      </c>
      <c r="G17" s="109">
        <v>14904</v>
      </c>
      <c r="H17" s="110">
        <f t="shared" si="1"/>
        <v>0.46</v>
      </c>
      <c r="I17" s="101">
        <v>16200</v>
      </c>
      <c r="J17" s="111"/>
      <c r="K17" s="112"/>
    </row>
    <row r="18" spans="1:11" x14ac:dyDescent="0.2">
      <c r="A18" s="114" t="s">
        <v>26</v>
      </c>
      <c r="B18" s="115" t="s">
        <v>70</v>
      </c>
      <c r="C18" s="116">
        <v>2</v>
      </c>
      <c r="D18" s="117">
        <v>24000</v>
      </c>
      <c r="E18" s="118">
        <v>3043</v>
      </c>
      <c r="F18" s="136">
        <f t="shared" si="0"/>
        <v>0.12679166666666666</v>
      </c>
      <c r="G18" s="119">
        <v>14323</v>
      </c>
      <c r="H18" s="136">
        <f t="shared" si="1"/>
        <v>0.59679166666666672</v>
      </c>
      <c r="I18" s="118">
        <v>12000</v>
      </c>
      <c r="J18" s="120"/>
      <c r="K18" s="121"/>
    </row>
    <row r="19" spans="1:11" x14ac:dyDescent="0.2">
      <c r="A19" s="97"/>
      <c r="B19" s="102"/>
      <c r="C19" s="106">
        <f>SUM(C13:C18)</f>
        <v>10.1</v>
      </c>
      <c r="D19" s="113"/>
      <c r="E19" s="101"/>
      <c r="F19" s="108"/>
      <c r="G19" s="109"/>
      <c r="H19" s="110"/>
      <c r="I19" s="101"/>
      <c r="J19" s="111"/>
      <c r="K19" s="105"/>
    </row>
    <row r="20" spans="1:11" x14ac:dyDescent="0.2">
      <c r="A20" s="122">
        <v>1</v>
      </c>
      <c r="B20" s="98" t="s">
        <v>71</v>
      </c>
      <c r="C20" s="102"/>
      <c r="D20" s="113">
        <f>SUM(D13:D19)</f>
        <v>173870</v>
      </c>
      <c r="E20" s="101">
        <f>SUM(E13:E18)</f>
        <v>16115</v>
      </c>
      <c r="F20" s="108">
        <f t="shared" si="0"/>
        <v>9.2684189336860873E-2</v>
      </c>
      <c r="G20" s="109">
        <f>SUM(G13:G18)</f>
        <v>89117</v>
      </c>
      <c r="H20" s="110">
        <f t="shared" si="1"/>
        <v>0.51254960602749178</v>
      </c>
      <c r="I20" s="109">
        <f>SUM(I13:I18)</f>
        <v>90435</v>
      </c>
      <c r="J20" s="142"/>
      <c r="K20" s="137"/>
    </row>
    <row r="21" spans="1:11" x14ac:dyDescent="0.2">
      <c r="A21" s="122">
        <v>2</v>
      </c>
      <c r="B21" s="98" t="s">
        <v>72</v>
      </c>
      <c r="C21" s="102"/>
      <c r="D21" s="113">
        <v>34774</v>
      </c>
      <c r="E21" s="101">
        <v>3223</v>
      </c>
      <c r="F21" s="108">
        <f t="shared" si="0"/>
        <v>9.2684189336860873E-2</v>
      </c>
      <c r="G21" s="109">
        <v>17823</v>
      </c>
      <c r="H21" s="110">
        <f t="shared" si="1"/>
        <v>0.51253810318053716</v>
      </c>
      <c r="I21" s="101">
        <v>18087</v>
      </c>
      <c r="J21" s="111"/>
      <c r="K21" s="112"/>
    </row>
    <row r="22" spans="1:11" x14ac:dyDescent="0.2">
      <c r="A22" s="122">
        <v>3</v>
      </c>
      <c r="B22" s="98" t="s">
        <v>73</v>
      </c>
      <c r="C22" s="102"/>
      <c r="D22" s="113">
        <v>4200</v>
      </c>
      <c r="E22" s="101">
        <v>504</v>
      </c>
      <c r="F22" s="108">
        <f t="shared" si="0"/>
        <v>0.12</v>
      </c>
      <c r="G22" s="109">
        <v>2562</v>
      </c>
      <c r="H22" s="110">
        <f t="shared" si="1"/>
        <v>0.61</v>
      </c>
      <c r="I22" s="101">
        <v>2000</v>
      </c>
      <c r="J22" s="111"/>
      <c r="K22" s="112"/>
    </row>
    <row r="23" spans="1:11" x14ac:dyDescent="0.2">
      <c r="A23" s="122">
        <v>4</v>
      </c>
      <c r="B23" s="98" t="s">
        <v>74</v>
      </c>
      <c r="C23" s="102"/>
      <c r="D23" s="113">
        <v>6500</v>
      </c>
      <c r="E23" s="101">
        <v>815</v>
      </c>
      <c r="F23" s="108">
        <f t="shared" si="0"/>
        <v>0.12538461538461537</v>
      </c>
      <c r="G23" s="109">
        <v>3261</v>
      </c>
      <c r="H23" s="110">
        <f t="shared" si="1"/>
        <v>0.50169230769230766</v>
      </c>
      <c r="I23" s="101">
        <v>3506</v>
      </c>
      <c r="J23" s="111"/>
      <c r="K23" s="112"/>
    </row>
    <row r="24" spans="1:11" x14ac:dyDescent="0.2">
      <c r="A24" s="122">
        <v>5</v>
      </c>
      <c r="B24" s="98" t="s">
        <v>75</v>
      </c>
      <c r="C24" s="102"/>
      <c r="D24" s="113">
        <v>12000</v>
      </c>
      <c r="E24" s="101">
        <v>2000</v>
      </c>
      <c r="F24" s="108">
        <f t="shared" si="0"/>
        <v>0.16666666666666666</v>
      </c>
      <c r="G24" s="109">
        <v>6000</v>
      </c>
      <c r="H24" s="110">
        <f t="shared" si="1"/>
        <v>0.5</v>
      </c>
      <c r="I24" s="101">
        <v>6000</v>
      </c>
      <c r="J24" s="111"/>
      <c r="K24" s="112"/>
    </row>
    <row r="25" spans="1:11" x14ac:dyDescent="0.2">
      <c r="A25" s="122">
        <v>6</v>
      </c>
      <c r="B25" s="98" t="s">
        <v>76</v>
      </c>
      <c r="C25" s="102"/>
      <c r="D25" s="113">
        <v>4925</v>
      </c>
      <c r="E25" s="101">
        <v>542</v>
      </c>
      <c r="F25" s="108">
        <f t="shared" si="0"/>
        <v>0.1100507614213198</v>
      </c>
      <c r="G25" s="109">
        <v>2807</v>
      </c>
      <c r="H25" s="110">
        <f t="shared" si="1"/>
        <v>0.56994923857868018</v>
      </c>
      <c r="I25" s="101">
        <v>2800</v>
      </c>
      <c r="J25" s="111"/>
      <c r="K25" s="112"/>
    </row>
    <row r="26" spans="1:11" x14ac:dyDescent="0.2">
      <c r="A26" s="122"/>
      <c r="B26" s="98" t="s">
        <v>77</v>
      </c>
      <c r="C26" s="102"/>
      <c r="D26" s="113">
        <v>800</v>
      </c>
      <c r="E26" s="101">
        <v>0</v>
      </c>
      <c r="F26" s="108">
        <f t="shared" si="0"/>
        <v>0</v>
      </c>
      <c r="G26" s="109">
        <v>300</v>
      </c>
      <c r="H26" s="110">
        <f t="shared" si="1"/>
        <v>0.375</v>
      </c>
      <c r="I26" s="101">
        <v>500</v>
      </c>
      <c r="J26" s="111"/>
      <c r="K26" s="112"/>
    </row>
    <row r="27" spans="1:11" x14ac:dyDescent="0.2">
      <c r="A27" s="122">
        <v>7</v>
      </c>
      <c r="B27" s="98" t="s">
        <v>78</v>
      </c>
      <c r="C27" s="102"/>
      <c r="D27" s="113">
        <v>3000</v>
      </c>
      <c r="E27" s="101">
        <v>195</v>
      </c>
      <c r="F27" s="108">
        <f t="shared" si="0"/>
        <v>6.5000000000000002E-2</v>
      </c>
      <c r="G27" s="109">
        <v>1376</v>
      </c>
      <c r="H27" s="110">
        <f t="shared" si="1"/>
        <v>0.45866666666666667</v>
      </c>
      <c r="I27" s="101">
        <v>1624</v>
      </c>
      <c r="J27" s="111"/>
      <c r="K27" s="112"/>
    </row>
    <row r="28" spans="1:11" x14ac:dyDescent="0.2">
      <c r="A28" s="122">
        <v>8</v>
      </c>
      <c r="B28" s="98" t="s">
        <v>79</v>
      </c>
      <c r="C28" s="102"/>
      <c r="D28" s="113">
        <v>3600</v>
      </c>
      <c r="E28" s="101">
        <v>360</v>
      </c>
      <c r="F28" s="108">
        <f t="shared" si="0"/>
        <v>0.1</v>
      </c>
      <c r="G28" s="109">
        <v>1512</v>
      </c>
      <c r="H28" s="110">
        <f t="shared" si="1"/>
        <v>0.42</v>
      </c>
      <c r="I28" s="101">
        <v>2520</v>
      </c>
      <c r="J28" s="111"/>
      <c r="K28" s="112"/>
    </row>
    <row r="29" spans="1:11" x14ac:dyDescent="0.2">
      <c r="A29" s="122"/>
      <c r="B29" s="98" t="s">
        <v>80</v>
      </c>
      <c r="C29" s="102"/>
      <c r="D29" s="113">
        <v>3800</v>
      </c>
      <c r="E29" s="101">
        <v>532</v>
      </c>
      <c r="F29" s="108">
        <f t="shared" si="0"/>
        <v>0.14000000000000001</v>
      </c>
      <c r="G29" s="109">
        <v>2166</v>
      </c>
      <c r="H29" s="110">
        <f t="shared" si="1"/>
        <v>0.56999999999999995</v>
      </c>
      <c r="I29" s="101">
        <v>2166</v>
      </c>
      <c r="J29" s="111"/>
      <c r="K29" s="112"/>
    </row>
    <row r="30" spans="1:11" ht="13.5" thickBot="1" x14ac:dyDescent="0.25">
      <c r="A30" s="144">
        <v>9</v>
      </c>
      <c r="B30" s="145" t="s">
        <v>81</v>
      </c>
      <c r="C30" s="146"/>
      <c r="D30" s="147">
        <f>SUM(D20:D29)</f>
        <v>247469</v>
      </c>
      <c r="E30" s="148">
        <f>SUM(E20:E29)</f>
        <v>24286</v>
      </c>
      <c r="F30" s="149">
        <f>E30/D30</f>
        <v>9.8137544500523297E-2</v>
      </c>
      <c r="G30" s="150">
        <f>SUM(G20:G29)</f>
        <v>126924</v>
      </c>
      <c r="H30" s="151">
        <f>G30/D30</f>
        <v>0.51288848300191137</v>
      </c>
      <c r="I30" s="150">
        <f>SUM(I20:I29)</f>
        <v>129638</v>
      </c>
      <c r="J30" s="152"/>
      <c r="K30" s="153"/>
    </row>
    <row r="31" spans="1:11" x14ac:dyDescent="0.2">
      <c r="A31" s="122"/>
      <c r="B31" s="98"/>
      <c r="C31" s="102"/>
      <c r="D31" s="113"/>
      <c r="E31" s="109"/>
      <c r="F31" s="110"/>
      <c r="G31" s="109"/>
      <c r="H31" s="110"/>
      <c r="I31" s="101"/>
      <c r="J31" s="143"/>
      <c r="K31" s="105"/>
    </row>
    <row r="32" spans="1:11" ht="13.5" thickBot="1" x14ac:dyDescent="0.25">
      <c r="A32" s="144">
        <v>10</v>
      </c>
      <c r="B32" s="145" t="s">
        <v>82</v>
      </c>
      <c r="C32" s="146"/>
      <c r="D32" s="147">
        <f>D30*0.18</f>
        <v>44544.42</v>
      </c>
      <c r="E32" s="154">
        <f>E30*0.18</f>
        <v>4371.4799999999996</v>
      </c>
      <c r="F32" s="155"/>
      <c r="G32" s="154">
        <f>G30*0.18</f>
        <v>22846.32</v>
      </c>
      <c r="H32" s="151"/>
      <c r="I32" s="154">
        <f>I30*0.18</f>
        <v>23334.84</v>
      </c>
      <c r="J32" s="155"/>
      <c r="K32" s="156"/>
    </row>
    <row r="33" spans="1:11" x14ac:dyDescent="0.2">
      <c r="A33" s="122"/>
      <c r="B33" s="98"/>
      <c r="C33" s="102"/>
      <c r="D33" s="113"/>
      <c r="E33" s="109"/>
      <c r="F33" s="110"/>
      <c r="G33" s="109"/>
      <c r="H33" s="110"/>
      <c r="I33" s="102"/>
      <c r="J33" s="143"/>
      <c r="K33" s="105"/>
    </row>
    <row r="34" spans="1:11" ht="13.5" thickBot="1" x14ac:dyDescent="0.25">
      <c r="A34" s="123">
        <v>11</v>
      </c>
      <c r="B34" s="124" t="s">
        <v>83</v>
      </c>
      <c r="C34" s="125"/>
      <c r="D34" s="138">
        <f>SUM(D30:D32)</f>
        <v>292013.42</v>
      </c>
      <c r="E34" s="139">
        <f t="shared" ref="E34:K34" si="2">SUM(E30:E32)</f>
        <v>28657.48</v>
      </c>
      <c r="F34" s="141">
        <f t="shared" si="2"/>
        <v>9.8137544500523297E-2</v>
      </c>
      <c r="G34" s="139">
        <f t="shared" si="2"/>
        <v>149770.32</v>
      </c>
      <c r="H34" s="141">
        <f t="shared" si="2"/>
        <v>0.51288848300191137</v>
      </c>
      <c r="I34" s="139">
        <f t="shared" si="2"/>
        <v>152972.84</v>
      </c>
      <c r="J34" s="141">
        <f t="shared" si="2"/>
        <v>0</v>
      </c>
      <c r="K34" s="140">
        <f t="shared" si="2"/>
        <v>0</v>
      </c>
    </row>
    <row r="35" spans="1:11" ht="13.5" thickTop="1" x14ac:dyDescent="0.2">
      <c r="F35" s="108"/>
    </row>
  </sheetData>
  <phoneticPr fontId="8" type="noConversion"/>
  <printOptions horizontalCentered="1"/>
  <pageMargins left="0.75" right="0.75" top="1" bottom="1" header="0.5" footer="0.5"/>
  <pageSetup scale="89" orientation="portrait" blackAndWhite="1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7"/>
  <sheetViews>
    <sheetView tabSelected="1" topLeftCell="B1" workbookViewId="0">
      <selection activeCell="C18" sqref="C18"/>
    </sheetView>
  </sheetViews>
  <sheetFormatPr defaultRowHeight="12.75" x14ac:dyDescent="0.2"/>
  <cols>
    <col min="1" max="1" width="3.140625" customWidth="1"/>
    <col min="2" max="2" width="9.28515625" customWidth="1"/>
    <col min="3" max="3" width="21.85546875" customWidth="1"/>
    <col min="4" max="4" width="13.7109375" customWidth="1"/>
    <col min="5" max="5" width="12.7109375" customWidth="1"/>
    <col min="6" max="6" width="10" customWidth="1"/>
    <col min="7" max="7" width="10.5703125" customWidth="1"/>
  </cols>
  <sheetData>
    <row r="1" spans="2:7" x14ac:dyDescent="0.2">
      <c r="B1" s="33" t="s">
        <v>115</v>
      </c>
      <c r="C1" s="33"/>
      <c r="D1" s="33"/>
      <c r="E1" s="33"/>
      <c r="F1" s="33"/>
      <c r="G1" s="33"/>
    </row>
    <row r="2" spans="2:7" x14ac:dyDescent="0.2">
      <c r="B2" s="13" t="s">
        <v>149</v>
      </c>
      <c r="C2" s="33"/>
      <c r="D2" s="33"/>
      <c r="E2" s="33"/>
      <c r="F2" s="33"/>
      <c r="G2" s="33"/>
    </row>
    <row r="3" spans="2:7" x14ac:dyDescent="0.2">
      <c r="B3" s="33" t="s">
        <v>115</v>
      </c>
      <c r="C3" s="33"/>
      <c r="D3" s="33"/>
      <c r="E3" s="33"/>
      <c r="F3" s="33"/>
      <c r="G3" s="33"/>
    </row>
    <row r="4" spans="2:7" x14ac:dyDescent="0.2">
      <c r="B4" s="34"/>
      <c r="C4" s="11"/>
      <c r="D4" s="11"/>
      <c r="E4" s="11"/>
      <c r="F4" s="11"/>
      <c r="G4" s="11"/>
    </row>
    <row r="5" spans="2:7" x14ac:dyDescent="0.2">
      <c r="B5" s="126" t="s">
        <v>116</v>
      </c>
      <c r="C5" s="126"/>
      <c r="D5" s="126"/>
      <c r="E5" s="126"/>
      <c r="F5" s="127"/>
      <c r="G5" s="33"/>
    </row>
    <row r="6" spans="2:7" x14ac:dyDescent="0.2">
      <c r="B6" s="37"/>
      <c r="C6" s="128"/>
      <c r="D6" s="128" t="s">
        <v>117</v>
      </c>
      <c r="E6" s="128" t="s">
        <v>118</v>
      </c>
      <c r="F6" s="128" t="s">
        <v>119</v>
      </c>
      <c r="G6" s="128" t="s">
        <v>120</v>
      </c>
    </row>
    <row r="7" spans="2:7" x14ac:dyDescent="0.2">
      <c r="B7" s="34">
        <v>1</v>
      </c>
      <c r="C7" s="11" t="s">
        <v>121</v>
      </c>
      <c r="D7" s="42">
        <v>1052</v>
      </c>
      <c r="E7" s="11">
        <v>448</v>
      </c>
      <c r="F7" s="11">
        <v>342</v>
      </c>
      <c r="G7" s="11">
        <v>34</v>
      </c>
    </row>
    <row r="8" spans="2:7" x14ac:dyDescent="0.2">
      <c r="B8" s="34">
        <v>2</v>
      </c>
      <c r="C8" s="11" t="s">
        <v>122</v>
      </c>
      <c r="D8" s="129">
        <v>69028</v>
      </c>
      <c r="E8" s="129">
        <v>68525</v>
      </c>
      <c r="F8" s="129"/>
      <c r="G8" s="129">
        <v>12551</v>
      </c>
    </row>
    <row r="9" spans="2:7" x14ac:dyDescent="0.2">
      <c r="B9" s="34">
        <v>3</v>
      </c>
      <c r="C9" s="11" t="s">
        <v>123</v>
      </c>
      <c r="D9" s="129">
        <v>65.62</v>
      </c>
      <c r="E9" s="129"/>
      <c r="F9" s="129"/>
      <c r="G9" s="129">
        <v>369.15</v>
      </c>
    </row>
    <row r="10" spans="2:7" x14ac:dyDescent="0.2">
      <c r="B10" s="37">
        <v>4</v>
      </c>
      <c r="C10" s="36" t="s">
        <v>124</v>
      </c>
      <c r="D10" s="130" t="s">
        <v>125</v>
      </c>
      <c r="E10" s="131" t="s">
        <v>126</v>
      </c>
      <c r="F10" s="36"/>
      <c r="G10" s="36"/>
    </row>
    <row r="11" spans="2:7" x14ac:dyDescent="0.2">
      <c r="B11" s="34"/>
      <c r="C11" s="11"/>
      <c r="D11" s="11"/>
      <c r="E11" s="11"/>
      <c r="F11" s="11"/>
      <c r="G11" s="11"/>
    </row>
    <row r="12" spans="2:7" x14ac:dyDescent="0.2">
      <c r="B12" s="132" t="s">
        <v>127</v>
      </c>
      <c r="C12" s="132"/>
      <c r="D12" s="132"/>
      <c r="E12" s="132"/>
      <c r="F12" s="132"/>
      <c r="G12" s="132"/>
    </row>
    <row r="13" spans="2:7" x14ac:dyDescent="0.2">
      <c r="B13" s="133"/>
      <c r="C13" s="133" t="s">
        <v>128</v>
      </c>
      <c r="D13" s="133" t="s">
        <v>129</v>
      </c>
      <c r="E13" s="133" t="s">
        <v>130</v>
      </c>
      <c r="F13" s="133" t="s">
        <v>131</v>
      </c>
      <c r="G13" s="133" t="s">
        <v>132</v>
      </c>
    </row>
    <row r="14" spans="2:7" x14ac:dyDescent="0.2">
      <c r="B14" s="134" t="s">
        <v>133</v>
      </c>
      <c r="C14" s="134" t="s">
        <v>134</v>
      </c>
      <c r="D14" s="134" t="s">
        <v>135</v>
      </c>
      <c r="E14" s="134" t="s">
        <v>135</v>
      </c>
      <c r="F14" s="134" t="s">
        <v>135</v>
      </c>
      <c r="G14" s="134" t="s">
        <v>134</v>
      </c>
    </row>
    <row r="15" spans="2:7" x14ac:dyDescent="0.2">
      <c r="B15" s="11" t="s">
        <v>136</v>
      </c>
      <c r="C15" s="11">
        <v>260</v>
      </c>
      <c r="D15" s="129">
        <v>65.62</v>
      </c>
      <c r="E15" s="41">
        <v>17061</v>
      </c>
      <c r="F15" s="11">
        <v>7.0000000000000007E-2</v>
      </c>
      <c r="G15" s="11">
        <v>0.25</v>
      </c>
    </row>
    <row r="16" spans="2:7" x14ac:dyDescent="0.2">
      <c r="B16" s="11" t="s">
        <v>137</v>
      </c>
      <c r="C16" s="11">
        <v>416</v>
      </c>
      <c r="D16" s="129">
        <v>218.58</v>
      </c>
      <c r="E16" s="41">
        <v>90929</v>
      </c>
      <c r="F16" s="11">
        <v>0.39</v>
      </c>
      <c r="G16" s="11"/>
    </row>
    <row r="17" spans="2:7" x14ac:dyDescent="0.2">
      <c r="B17" s="11" t="s">
        <v>138</v>
      </c>
      <c r="C17" s="11">
        <v>310</v>
      </c>
      <c r="D17" s="129"/>
      <c r="E17" s="41"/>
      <c r="F17" s="11"/>
      <c r="G17" s="11"/>
    </row>
    <row r="18" spans="2:7" x14ac:dyDescent="0.2">
      <c r="B18" s="11" t="s">
        <v>139</v>
      </c>
      <c r="C18" s="11">
        <v>32</v>
      </c>
      <c r="D18" s="129">
        <v>468.35</v>
      </c>
      <c r="E18" s="41"/>
      <c r="F18" s="11"/>
      <c r="G18" s="11"/>
    </row>
    <row r="19" spans="2:7" x14ac:dyDescent="0.2">
      <c r="B19" s="11" t="s">
        <v>140</v>
      </c>
      <c r="C19" s="36">
        <v>34</v>
      </c>
      <c r="D19" s="135"/>
      <c r="E19" s="53"/>
      <c r="F19" s="36">
        <v>0.06</v>
      </c>
      <c r="G19" s="36">
        <v>0.03</v>
      </c>
    </row>
    <row r="20" spans="2:7" x14ac:dyDescent="0.2">
      <c r="B20" s="11"/>
      <c r="C20" s="11"/>
      <c r="D20" s="11"/>
      <c r="E20" s="41"/>
      <c r="F20" s="11"/>
      <c r="G20" s="11"/>
    </row>
    <row r="21" spans="2:7" x14ac:dyDescent="0.2">
      <c r="B21" s="11" t="s">
        <v>141</v>
      </c>
      <c r="C21" s="42">
        <v>1052</v>
      </c>
      <c r="D21" s="34" t="s">
        <v>142</v>
      </c>
      <c r="E21" s="41">
        <v>235530</v>
      </c>
      <c r="F21" s="40">
        <v>1</v>
      </c>
      <c r="G21" s="40">
        <v>1</v>
      </c>
    </row>
    <row r="22" spans="2:7" x14ac:dyDescent="0.2">
      <c r="B22" s="11"/>
      <c r="C22" s="11"/>
      <c r="D22" s="11"/>
      <c r="E22" s="11"/>
      <c r="F22" s="11"/>
      <c r="G22" s="11"/>
    </row>
    <row r="23" spans="2:7" x14ac:dyDescent="0.2">
      <c r="B23" s="11" t="s">
        <v>143</v>
      </c>
      <c r="C23" s="11"/>
      <c r="D23" s="11"/>
      <c r="E23" s="11"/>
      <c r="F23" s="11"/>
      <c r="G23" s="11"/>
    </row>
    <row r="24" spans="2:7" x14ac:dyDescent="0.2">
      <c r="B24" s="11" t="s">
        <v>144</v>
      </c>
      <c r="C24" s="11"/>
      <c r="D24" s="11"/>
      <c r="E24" s="11"/>
      <c r="F24" s="11"/>
      <c r="G24" s="11"/>
    </row>
    <row r="25" spans="2:7" x14ac:dyDescent="0.2">
      <c r="B25" s="11" t="s">
        <v>145</v>
      </c>
      <c r="C25" s="11"/>
      <c r="D25" s="11"/>
      <c r="E25" s="11"/>
      <c r="F25" s="11"/>
      <c r="G25" s="11"/>
    </row>
    <row r="26" spans="2:7" x14ac:dyDescent="0.2">
      <c r="B26" s="11" t="s">
        <v>146</v>
      </c>
      <c r="C26" s="11"/>
      <c r="D26" s="11"/>
      <c r="E26" s="11"/>
      <c r="F26" s="11"/>
      <c r="G26" s="11"/>
    </row>
    <row r="27" spans="2:7" x14ac:dyDescent="0.2">
      <c r="B27" s="11"/>
      <c r="C27" s="11"/>
      <c r="D27" s="11"/>
      <c r="E27" s="11"/>
      <c r="F27" s="11"/>
      <c r="G27" s="11"/>
    </row>
  </sheetData>
  <phoneticPr fontId="8" type="noConversion"/>
  <printOptions horizontalCentered="1"/>
  <pageMargins left="0.75" right="0.75" top="1" bottom="1" header="0.5" footer="0.5"/>
  <pageSetup orientation="portrait" blackAndWhite="1" horizontalDpi="4294967292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No. 2</vt:lpstr>
      <vt:lpstr>No. 3</vt:lpstr>
      <vt:lpstr>No. 4</vt:lpstr>
      <vt:lpstr>No. 5</vt:lpstr>
      <vt:lpstr>'No. 2'!Print_Area</vt:lpstr>
      <vt:lpstr>'No. 3'!Print_Area</vt:lpstr>
      <vt:lpstr>'No. 4'!Print_Area</vt:lpstr>
      <vt:lpstr>'No.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Social Work</dc:creator>
  <cp:keywords/>
  <dc:description/>
  <cp:lastModifiedBy>Ben Zorn</cp:lastModifiedBy>
  <cp:lastPrinted>2000-08-23T17:26:18Z</cp:lastPrinted>
  <dcterms:created xsi:type="dcterms:W3CDTF">2002-08-18T23:51:23Z</dcterms:created>
  <dcterms:modified xsi:type="dcterms:W3CDTF">2018-06-14T00:27:50Z</dcterms:modified>
</cp:coreProperties>
</file>