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F78AB9BF-7E84-4822-9652-A23E460E6E3E}" xr6:coauthVersionLast="34" xr6:coauthVersionMax="34" xr10:uidLastSave="{00000000-0000-0000-0000-000000000000}"/>
  <bookViews>
    <workbookView xWindow="360" yWindow="75" windowWidth="11340" windowHeight="6795"/>
  </bookViews>
  <sheets>
    <sheet name="General Ledger" sheetId="1" r:id="rId1"/>
    <sheet name="COGM" sheetId="2" r:id="rId2"/>
    <sheet name="Notes" sheetId="3" r:id="rId3"/>
  </sheets>
  <definedNames>
    <definedName name="_xlnm.Print_Area" localSheetId="0">'General Ledger'!$A$1:$Q$42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G9" i="2" s="1"/>
  <c r="G15" i="2" s="1"/>
  <c r="G20" i="2" s="1"/>
  <c r="G17" i="2"/>
  <c r="G18" i="2"/>
  <c r="G26" i="2"/>
  <c r="G27" i="2"/>
  <c r="G28" i="2"/>
  <c r="G29" i="2"/>
  <c r="E31" i="2"/>
  <c r="G31" i="2"/>
  <c r="G32" i="2"/>
  <c r="F39" i="2"/>
  <c r="L6" i="1"/>
  <c r="G8" i="1"/>
  <c r="P10" i="1"/>
  <c r="G11" i="1"/>
  <c r="B12" i="1"/>
  <c r="Q16" i="1"/>
  <c r="Q17" i="1"/>
  <c r="L18" i="1"/>
  <c r="Q18" i="1"/>
  <c r="Q20" i="1" s="1"/>
  <c r="Q23" i="1"/>
  <c r="Q24" i="1" s="1"/>
  <c r="G25" i="1"/>
  <c r="I25" i="1"/>
  <c r="J25" i="1"/>
  <c r="M25" i="1"/>
  <c r="M33" i="1"/>
  <c r="G34" i="1"/>
  <c r="I34" i="1"/>
  <c r="J34" i="1"/>
  <c r="M34" i="1"/>
  <c r="H19" i="3"/>
</calcChain>
</file>

<file path=xl/sharedStrings.xml><?xml version="1.0" encoding="utf-8"?>
<sst xmlns="http://schemas.openxmlformats.org/spreadsheetml/2006/main" count="143" uniqueCount="109">
  <si>
    <r>
      <t>Job Costing, Sample Problem</t>
    </r>
    <r>
      <rPr>
        <sz val="10"/>
        <rFont val="Arial"/>
      </rPr>
      <t xml:space="preserve"> from Help Session, Thursday, February 20, 2003</t>
    </r>
  </si>
  <si>
    <t>Beginning</t>
  </si>
  <si>
    <t>Purchases</t>
  </si>
  <si>
    <t>Ending</t>
  </si>
  <si>
    <t>Factory Overhead</t>
  </si>
  <si>
    <t>J202</t>
  </si>
  <si>
    <t>J203</t>
  </si>
  <si>
    <t>J205</t>
  </si>
  <si>
    <t>J206</t>
  </si>
  <si>
    <t>J207</t>
  </si>
  <si>
    <t>J204</t>
  </si>
  <si>
    <t>Applied</t>
  </si>
  <si>
    <t>Dep.</t>
  </si>
  <si>
    <t>Indirect L</t>
  </si>
  <si>
    <t>Rent&amp;Ut's</t>
  </si>
  <si>
    <t>WIP</t>
  </si>
  <si>
    <t>Mat's</t>
  </si>
  <si>
    <t>Direct L</t>
  </si>
  <si>
    <t>FO</t>
  </si>
  <si>
    <t>Finished Goods</t>
  </si>
  <si>
    <t>COGS</t>
  </si>
  <si>
    <t>Calculation Of Applied FO</t>
  </si>
  <si>
    <r>
      <t>*</t>
    </r>
    <r>
      <rPr>
        <sz val="10"/>
        <rFont val="Arial"/>
      </rPr>
      <t xml:space="preserve"> 970=2,970-2,000 Mat's Used For J204</t>
    </r>
  </si>
  <si>
    <r>
      <t>**</t>
    </r>
    <r>
      <rPr>
        <sz val="10"/>
        <rFont val="Arial"/>
      </rPr>
      <t>950=2,090-1,140 Direct L Used For J204</t>
    </r>
  </si>
  <si>
    <r>
      <t>***</t>
    </r>
    <r>
      <rPr>
        <sz val="10"/>
        <rFont val="Arial"/>
      </rPr>
      <t>800=1,760-960 FO Used For J204</t>
    </r>
  </si>
  <si>
    <r>
      <t>FO Application Rate</t>
    </r>
    <r>
      <rPr>
        <sz val="10"/>
        <rFont val="Arial"/>
      </rPr>
      <t xml:space="preserve"> = 1,520/95 = 16 per DirectL Hour (calculated for J207, but constant throughout the problem)</t>
    </r>
  </si>
  <si>
    <r>
      <t>Wage</t>
    </r>
    <r>
      <rPr>
        <sz val="10"/>
        <rFont val="Arial"/>
      </rPr>
      <t>=$19/hr  (GIVEN)</t>
    </r>
  </si>
  <si>
    <r>
      <t>Applied FO</t>
    </r>
    <r>
      <rPr>
        <sz val="10"/>
        <rFont val="Arial"/>
      </rPr>
      <t>=475*16=7,600</t>
    </r>
  </si>
  <si>
    <r>
      <t>WIP Beginning</t>
    </r>
    <r>
      <rPr>
        <sz val="10"/>
        <rFont val="Arial"/>
      </rPr>
      <t>=4,625+3,230+4,100</t>
    </r>
  </si>
  <si>
    <r>
      <t>END WIP</t>
    </r>
    <r>
      <rPr>
        <sz val="10"/>
        <rFont val="Arial"/>
      </rPr>
      <t>=J203+J206=(3,230+555+75*16+75*19) + (1,980+50*16+50*19)</t>
    </r>
  </si>
  <si>
    <t>Calculation of Gross Profit</t>
  </si>
  <si>
    <t>Additional Notes</t>
  </si>
  <si>
    <t>Job207 was started and finished in April. Job204, however, was started in May, was worked on and finished in April.</t>
  </si>
  <si>
    <t>1,805/19=95 (Direct L HRS For J207)</t>
  </si>
  <si>
    <t>950/19=50  (Direct L HRS For J204)</t>
  </si>
  <si>
    <t>330  (Direct L HRS For J202, 203, 205, 206)</t>
  </si>
  <si>
    <t>Total HRS worked in April=475</t>
  </si>
  <si>
    <t>FO Adjmnt</t>
  </si>
  <si>
    <t>IM</t>
  </si>
  <si>
    <t>IM to FOH</t>
  </si>
  <si>
    <t>Jobs 204 and 207</t>
  </si>
  <si>
    <t>Beginning 202, 203, 204</t>
  </si>
  <si>
    <t>End Jobs 203 + 206</t>
  </si>
  <si>
    <t>+  6,820</t>
  </si>
  <si>
    <t>+  3,730</t>
  </si>
  <si>
    <t>Materials Inventory</t>
  </si>
  <si>
    <t>WIP Inventory</t>
  </si>
  <si>
    <t>Beginning - Job 201</t>
  </si>
  <si>
    <t>Jobs  201 + 202 + 205</t>
  </si>
  <si>
    <t xml:space="preserve">Sold </t>
  </si>
  <si>
    <t xml:space="preserve">Wages Payable </t>
  </si>
  <si>
    <t>Indirect Labor</t>
  </si>
  <si>
    <t>Job #</t>
  </si>
  <si>
    <t>Overapplied</t>
  </si>
  <si>
    <t>Sales</t>
  </si>
  <si>
    <t>Less COGS</t>
  </si>
  <si>
    <t>Gross Profit</t>
  </si>
  <si>
    <t xml:space="preserve">Since Sales are finalized before the end of the accounting period, we do not gross up the amount of over or underapplied overhead. </t>
  </si>
  <si>
    <t>+</t>
  </si>
  <si>
    <t>=</t>
  </si>
  <si>
    <t>Jobs completed and transferred to finished goods</t>
  </si>
  <si>
    <t xml:space="preserve">The job order cost accumulation sheets (Subsidiary Ledger) should be done to help you </t>
  </si>
  <si>
    <t>with this problem</t>
  </si>
  <si>
    <t>Beg</t>
  </si>
  <si>
    <t>Beginning WIP</t>
  </si>
  <si>
    <t>DM</t>
  </si>
  <si>
    <t>DL</t>
  </si>
  <si>
    <t>FOH</t>
  </si>
  <si>
    <t>Sold</t>
  </si>
  <si>
    <t xml:space="preserve">The Overhead is over-applied  </t>
  </si>
  <si>
    <t>Ending Inventory</t>
  </si>
  <si>
    <t>FG</t>
  </si>
  <si>
    <t>Cost of Goods Manufactured Statement</t>
  </si>
  <si>
    <t>Direct Materials</t>
  </si>
  <si>
    <t>Raw Materials Inventory, beginning</t>
  </si>
  <si>
    <t>Purchases of raw materials in the year</t>
  </si>
  <si>
    <t>Available raw materials</t>
  </si>
  <si>
    <t>Raw Materials Inventory, end of year</t>
  </si>
  <si>
    <t>Raw Materials used in the year</t>
  </si>
  <si>
    <t>Direct labor</t>
  </si>
  <si>
    <t>Total Manufacturing Costs added in the period</t>
  </si>
  <si>
    <t>ADD: Work-in-process, Beginning of the year</t>
  </si>
  <si>
    <t>DEDUCT: Work-in-process, End of the year</t>
  </si>
  <si>
    <t>COST OF GOODS MANUFACTURED</t>
  </si>
  <si>
    <t>Schedule of COST OF GOODS SOLD</t>
  </si>
  <si>
    <t>Beginning Finished goods inventory</t>
  </si>
  <si>
    <t>ADD: Cost of Goods Manufactured</t>
  </si>
  <si>
    <t>Goods Available for sale</t>
  </si>
  <si>
    <t>Less: Finished Goods Inventory</t>
  </si>
  <si>
    <t>Total Inventory</t>
  </si>
  <si>
    <t>Raw Material Inventory</t>
  </si>
  <si>
    <t>Work-in-porcess</t>
  </si>
  <si>
    <t>v</t>
  </si>
  <si>
    <t>Manufacturing overhead Applied</t>
  </si>
  <si>
    <t>&lt; v</t>
  </si>
  <si>
    <t>&gt; v</t>
  </si>
  <si>
    <t>See Worksheet for COGM</t>
  </si>
  <si>
    <t>Indirect raw materials to factory overhead</t>
  </si>
  <si>
    <t xml:space="preserve">   COST OF GOODS SOLD (before adjustment FOH)</t>
  </si>
  <si>
    <t>Adjust for Overapplied overhead</t>
  </si>
  <si>
    <t>Actual</t>
  </si>
  <si>
    <t>COGS after adjustment for overapplied overhead</t>
  </si>
  <si>
    <t>= 11955</t>
  </si>
  <si>
    <t xml:space="preserve">Gross Profit </t>
  </si>
  <si>
    <t>Gross profit</t>
  </si>
  <si>
    <r>
      <t xml:space="preserve">COGS   </t>
    </r>
    <r>
      <rPr>
        <sz val="10"/>
        <rFont val="Arial"/>
      </rPr>
      <t>=  23,865   (Cr. To Finished Goods) -  635  (Overapplied FO)</t>
    </r>
  </si>
  <si>
    <r>
      <t>Calculation of COGM</t>
    </r>
    <r>
      <rPr>
        <b/>
        <sz val="10"/>
        <rFont val="Arial"/>
        <family val="2"/>
      </rPr>
      <t xml:space="preserve"> -- see COGM worksheet- you must be able to do this! </t>
    </r>
  </si>
  <si>
    <t xml:space="preserve">The best way to do job order costing tables is to recreate the job order cost accumulation sheet or </t>
  </si>
  <si>
    <t xml:space="preserve">subsidiary ledger (part of WIP) for each individual job.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</si>
</sst>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&quot;$&quot;#,##0"/>
    <numFmt numFmtId="168" formatCode="_(&quot;$&quot;* #,##0_);_(&quot;$&quot;* \(#,##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Accounting"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u val="doubleAccounting"/>
      <sz val="12"/>
      <name val="Arial"/>
      <family val="2"/>
    </font>
    <font>
      <b/>
      <u/>
      <sz val="12"/>
      <name val="Arial"/>
      <family val="2"/>
    </font>
    <font>
      <u val="double"/>
      <sz val="12"/>
      <name val="Arial"/>
      <family val="2"/>
    </font>
    <font>
      <sz val="11"/>
      <name val="Arial"/>
      <family val="2"/>
    </font>
    <font>
      <u val="doubleAccounting"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0" xfId="0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3" fontId="0" fillId="0" borderId="1" xfId="0" applyNumberFormat="1" applyBorder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5" xfId="0" applyFont="1" applyBorder="1"/>
    <xf numFmtId="0" fontId="2" fillId="0" borderId="10" xfId="0" applyFont="1" applyBorder="1"/>
    <xf numFmtId="3" fontId="3" fillId="0" borderId="6" xfId="0" applyNumberFormat="1" applyFont="1" applyBorder="1"/>
    <xf numFmtId="3" fontId="3" fillId="0" borderId="8" xfId="0" applyNumberFormat="1" applyFont="1" applyBorder="1"/>
    <xf numFmtId="0" fontId="3" fillId="0" borderId="2" xfId="0" applyFont="1" applyBorder="1"/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3" fontId="0" fillId="2" borderId="1" xfId="0" applyNumberFormat="1" applyFill="1" applyBorder="1"/>
    <xf numFmtId="0" fontId="0" fillId="0" borderId="0" xfId="0" applyAlignment="1">
      <alignment horizontal="center"/>
    </xf>
    <xf numFmtId="3" fontId="5" fillId="2" borderId="10" xfId="0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3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3" xfId="0" applyFill="1" applyBorder="1"/>
    <xf numFmtId="0" fontId="2" fillId="0" borderId="8" xfId="0" applyFont="1" applyBorder="1" applyAlignment="1">
      <alignment horizontal="center"/>
    </xf>
    <xf numFmtId="3" fontId="6" fillId="0" borderId="0" xfId="0" applyNumberFormat="1" applyFont="1"/>
    <xf numFmtId="3" fontId="7" fillId="0" borderId="0" xfId="0" applyNumberFormat="1" applyFont="1"/>
    <xf numFmtId="0" fontId="0" fillId="3" borderId="0" xfId="0" applyFill="1"/>
    <xf numFmtId="3" fontId="5" fillId="0" borderId="0" xfId="0" applyNumberFormat="1" applyFont="1" applyFill="1" applyBorder="1"/>
    <xf numFmtId="0" fontId="3" fillId="0" borderId="8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4" borderId="2" xfId="0" applyNumberFormat="1" applyFill="1" applyBorder="1"/>
    <xf numFmtId="3" fontId="0" fillId="4" borderId="0" xfId="0" applyNumberFormat="1" applyFill="1" applyBorder="1"/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9" xfId="0" applyFill="1" applyBorder="1"/>
    <xf numFmtId="0" fontId="0" fillId="5" borderId="0" xfId="0" applyFill="1"/>
    <xf numFmtId="3" fontId="0" fillId="6" borderId="1" xfId="0" applyNumberFormat="1" applyFill="1" applyBorder="1"/>
    <xf numFmtId="165" fontId="0" fillId="6" borderId="0" xfId="1" applyNumberFormat="1" applyFont="1" applyFill="1"/>
    <xf numFmtId="165" fontId="0" fillId="6" borderId="0" xfId="1" quotePrefix="1" applyNumberFormat="1" applyFont="1" applyFill="1" applyBorder="1"/>
    <xf numFmtId="0" fontId="0" fillId="3" borderId="9" xfId="0" applyFill="1" applyBorder="1"/>
    <xf numFmtId="0" fontId="0" fillId="7" borderId="9" xfId="0" applyFill="1" applyBorder="1"/>
    <xf numFmtId="0" fontId="0" fillId="7" borderId="0" xfId="0" applyFill="1"/>
    <xf numFmtId="3" fontId="0" fillId="8" borderId="9" xfId="0" applyNumberFormat="1" applyFill="1" applyBorder="1"/>
    <xf numFmtId="0" fontId="0" fillId="8" borderId="0" xfId="0" applyFill="1"/>
    <xf numFmtId="165" fontId="0" fillId="8" borderId="0" xfId="1" applyNumberFormat="1" applyFont="1" applyFill="1"/>
    <xf numFmtId="165" fontId="0" fillId="3" borderId="0" xfId="1" quotePrefix="1" applyNumberFormat="1" applyFont="1" applyFill="1"/>
    <xf numFmtId="0" fontId="0" fillId="9" borderId="0" xfId="0" applyFill="1"/>
    <xf numFmtId="3" fontId="0" fillId="9" borderId="2" xfId="0" applyNumberFormat="1" applyFill="1" applyBorder="1"/>
    <xf numFmtId="3" fontId="0" fillId="9" borderId="7" xfId="0" applyNumberFormat="1" applyFill="1" applyBorder="1"/>
    <xf numFmtId="3" fontId="0" fillId="0" borderId="0" xfId="0" applyNumberFormat="1" applyBorder="1" applyAlignment="1">
      <alignment horizontal="center"/>
    </xf>
    <xf numFmtId="0" fontId="0" fillId="7" borderId="0" xfId="0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3" xfId="0" applyNumberFormat="1" applyFill="1" applyBorder="1"/>
    <xf numFmtId="0" fontId="0" fillId="7" borderId="3" xfId="0" applyFill="1" applyBorder="1"/>
    <xf numFmtId="0" fontId="6" fillId="0" borderId="0" xfId="0" applyFont="1"/>
    <xf numFmtId="0" fontId="9" fillId="0" borderId="20" xfId="0" applyFont="1" applyBorder="1"/>
    <xf numFmtId="0" fontId="9" fillId="0" borderId="21" xfId="0" applyFont="1" applyBorder="1"/>
    <xf numFmtId="0" fontId="10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0" xfId="0" applyFont="1" applyBorder="1"/>
    <xf numFmtId="0" fontId="9" fillId="0" borderId="24" xfId="0" applyFont="1" applyBorder="1"/>
    <xf numFmtId="166" fontId="9" fillId="0" borderId="0" xfId="0" applyNumberFormat="1" applyFont="1" applyBorder="1"/>
    <xf numFmtId="0" fontId="11" fillId="0" borderId="0" xfId="0" applyFont="1" applyBorder="1"/>
    <xf numFmtId="6" fontId="9" fillId="0" borderId="24" xfId="0" applyNumberFormat="1" applyFont="1" applyBorder="1"/>
    <xf numFmtId="0" fontId="11" fillId="0" borderId="24" xfId="0" applyFont="1" applyBorder="1"/>
    <xf numFmtId="0" fontId="9" fillId="0" borderId="0" xfId="0" applyFont="1" applyAlignment="1">
      <alignment horizontal="center"/>
    </xf>
    <xf numFmtId="0" fontId="10" fillId="0" borderId="23" xfId="0" applyFont="1" applyBorder="1"/>
    <xf numFmtId="6" fontId="12" fillId="0" borderId="24" xfId="0" quotePrefix="1" applyNumberFormat="1" applyFont="1" applyBorder="1"/>
    <xf numFmtId="0" fontId="9" fillId="0" borderId="0" xfId="0" applyFont="1" applyAlignment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13" fillId="0" borderId="0" xfId="0" applyFont="1"/>
    <xf numFmtId="0" fontId="11" fillId="0" borderId="0" xfId="0" applyFont="1"/>
    <xf numFmtId="166" fontId="14" fillId="0" borderId="0" xfId="0" applyNumberFormat="1" applyFont="1"/>
    <xf numFmtId="165" fontId="11" fillId="0" borderId="0" xfId="1" applyNumberFormat="1" applyFont="1" applyBorder="1"/>
    <xf numFmtId="0" fontId="11" fillId="0" borderId="0" xfId="0" applyFont="1" applyBorder="1" applyAlignment="1">
      <alignment horizontal="right"/>
    </xf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10" fillId="0" borderId="15" xfId="0" applyFont="1" applyBorder="1"/>
    <xf numFmtId="0" fontId="9" fillId="0" borderId="16" xfId="0" applyFont="1" applyBorder="1"/>
    <xf numFmtId="0" fontId="9" fillId="0" borderId="15" xfId="0" applyFont="1" applyBorder="1"/>
    <xf numFmtId="6" fontId="9" fillId="0" borderId="16" xfId="0" applyNumberFormat="1" applyFont="1" applyBorder="1"/>
    <xf numFmtId="6" fontId="11" fillId="0" borderId="16" xfId="0" applyNumberFormat="1" applyFont="1" applyBorder="1"/>
    <xf numFmtId="0" fontId="11" fillId="0" borderId="16" xfId="0" applyFont="1" applyBorder="1"/>
    <xf numFmtId="0" fontId="6" fillId="0" borderId="0" xfId="0" applyFont="1" applyBorder="1" applyAlignment="1">
      <alignment horizontal="right"/>
    </xf>
    <xf numFmtId="0" fontId="9" fillId="0" borderId="17" xfId="0" applyFont="1" applyBorder="1"/>
    <xf numFmtId="0" fontId="9" fillId="0" borderId="18" xfId="0" applyFont="1" applyBorder="1"/>
    <xf numFmtId="6" fontId="9" fillId="0" borderId="19" xfId="0" applyNumberFormat="1" applyFont="1" applyBorder="1"/>
    <xf numFmtId="165" fontId="15" fillId="0" borderId="0" xfId="1" applyNumberFormat="1" applyFont="1"/>
    <xf numFmtId="168" fontId="16" fillId="0" borderId="0" xfId="2" applyNumberFormat="1" applyFont="1"/>
    <xf numFmtId="168" fontId="9" fillId="0" borderId="0" xfId="2" applyNumberFormat="1" applyFont="1"/>
    <xf numFmtId="168" fontId="15" fillId="0" borderId="0" xfId="2" applyNumberFormat="1" applyFont="1"/>
    <xf numFmtId="0" fontId="2" fillId="0" borderId="28" xfId="0" applyFont="1" applyBorder="1"/>
    <xf numFmtId="165" fontId="2" fillId="0" borderId="28" xfId="1" quotePrefix="1" applyNumberFormat="1" applyFont="1" applyBorder="1"/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tabSelected="1" topLeftCell="A12" workbookViewId="0">
      <selection activeCell="A45" sqref="A45"/>
    </sheetView>
  </sheetViews>
  <sheetFormatPr defaultRowHeight="12.75" x14ac:dyDescent="0.2"/>
  <cols>
    <col min="4" max="4" width="12.5703125" customWidth="1"/>
    <col min="5" max="5" width="10.28515625" customWidth="1"/>
    <col min="8" max="8" width="9.28515625" bestFit="1" customWidth="1"/>
    <col min="9" max="9" width="14.5703125" customWidth="1"/>
    <col min="10" max="10" width="11.85546875" customWidth="1"/>
    <col min="11" max="11" width="11" customWidth="1"/>
    <col min="12" max="13" width="11.7109375" customWidth="1"/>
  </cols>
  <sheetData>
    <row r="1" spans="1:20" x14ac:dyDescent="0.2">
      <c r="A1" s="1" t="s">
        <v>0</v>
      </c>
    </row>
    <row r="2" spans="1:20" x14ac:dyDescent="0.2">
      <c r="L2" s="4"/>
      <c r="M2" s="4"/>
    </row>
    <row r="3" spans="1:20" ht="13.5" thickBot="1" x14ac:dyDescent="0.25">
      <c r="G3" t="s">
        <v>41</v>
      </c>
      <c r="K3" t="s">
        <v>47</v>
      </c>
      <c r="L3" s="73"/>
    </row>
    <row r="4" spans="1:20" ht="22.5" customHeight="1" thickBot="1" x14ac:dyDescent="0.25">
      <c r="B4" s="127" t="s">
        <v>45</v>
      </c>
      <c r="C4" s="128"/>
      <c r="I4" s="131" t="s">
        <v>60</v>
      </c>
    </row>
    <row r="5" spans="1:20" ht="13.5" thickBot="1" x14ac:dyDescent="0.25">
      <c r="A5" t="s">
        <v>1</v>
      </c>
      <c r="B5" s="5">
        <v>2750</v>
      </c>
      <c r="C5" s="5">
        <v>1250</v>
      </c>
      <c r="D5" t="s">
        <v>5</v>
      </c>
      <c r="G5" s="127" t="s">
        <v>46</v>
      </c>
      <c r="H5" s="128"/>
      <c r="I5" s="131"/>
      <c r="K5" s="22" t="s">
        <v>19</v>
      </c>
      <c r="L5" s="21"/>
      <c r="M5" s="47" t="s">
        <v>68</v>
      </c>
      <c r="P5" s="127" t="s">
        <v>20</v>
      </c>
      <c r="Q5" s="128"/>
    </row>
    <row r="6" spans="1:20" x14ac:dyDescent="0.2">
      <c r="A6" t="s">
        <v>2</v>
      </c>
      <c r="B6" s="6">
        <v>11500</v>
      </c>
      <c r="C6" s="7">
        <v>555</v>
      </c>
      <c r="D6" t="s">
        <v>6</v>
      </c>
      <c r="F6" t="s">
        <v>1</v>
      </c>
      <c r="G6" s="23">
        <v>11955</v>
      </c>
      <c r="H6" s="25"/>
      <c r="I6" s="131"/>
      <c r="J6" t="s">
        <v>1</v>
      </c>
      <c r="K6" s="74">
        <v>8315</v>
      </c>
      <c r="L6" s="75">
        <f>+K6</f>
        <v>8315</v>
      </c>
      <c r="M6" s="78">
        <v>201</v>
      </c>
      <c r="O6">
        <v>201</v>
      </c>
      <c r="P6" s="74">
        <v>8315</v>
      </c>
      <c r="Q6" s="13"/>
    </row>
    <row r="7" spans="1:20" x14ac:dyDescent="0.2">
      <c r="B7" s="7"/>
      <c r="C7" s="6">
        <v>2500</v>
      </c>
      <c r="D7" t="s">
        <v>7</v>
      </c>
      <c r="G7" s="24"/>
      <c r="H7" s="62">
        <v>9375</v>
      </c>
      <c r="I7" s="44">
        <v>202</v>
      </c>
      <c r="K7" s="62">
        <v>9375</v>
      </c>
      <c r="L7" s="62">
        <v>9375</v>
      </c>
      <c r="M7" s="79">
        <v>202</v>
      </c>
      <c r="O7">
        <v>202</v>
      </c>
      <c r="P7" s="80">
        <v>9375</v>
      </c>
      <c r="Q7" s="15"/>
    </row>
    <row r="8" spans="1:20" x14ac:dyDescent="0.2">
      <c r="B8" s="7"/>
      <c r="C8" s="6">
        <v>1980</v>
      </c>
      <c r="D8" t="s">
        <v>8</v>
      </c>
      <c r="F8" t="s">
        <v>16</v>
      </c>
      <c r="G8" s="24">
        <f>SUM(C5:C10)</f>
        <v>9705</v>
      </c>
      <c r="H8" s="42">
        <v>6820</v>
      </c>
      <c r="I8" s="44">
        <v>204</v>
      </c>
      <c r="K8" s="42">
        <v>6820</v>
      </c>
      <c r="L8" s="35"/>
      <c r="M8" s="76"/>
      <c r="O8">
        <v>203</v>
      </c>
      <c r="P8" s="81">
        <v>6175</v>
      </c>
      <c r="Q8" s="15"/>
    </row>
    <row r="9" spans="1:20" ht="13.5" thickBot="1" x14ac:dyDescent="0.25">
      <c r="B9" s="7"/>
      <c r="C9" s="6">
        <v>2450</v>
      </c>
      <c r="D9" t="s">
        <v>9</v>
      </c>
      <c r="F9" t="s">
        <v>17</v>
      </c>
      <c r="G9" s="24">
        <v>9025</v>
      </c>
      <c r="H9" s="68">
        <v>6175</v>
      </c>
      <c r="I9" s="44">
        <v>205</v>
      </c>
      <c r="K9" s="68">
        <v>6175</v>
      </c>
      <c r="L9" s="68">
        <v>6175</v>
      </c>
      <c r="M9" s="77">
        <v>205</v>
      </c>
      <c r="O9" t="s">
        <v>37</v>
      </c>
      <c r="P9" s="7"/>
      <c r="Q9" s="15">
        <v>635</v>
      </c>
    </row>
    <row r="10" spans="1:20" ht="13.5" thickBot="1" x14ac:dyDescent="0.25">
      <c r="B10" s="7"/>
      <c r="C10" s="7">
        <v>970</v>
      </c>
      <c r="D10" t="s">
        <v>10</v>
      </c>
      <c r="F10" t="s">
        <v>18</v>
      </c>
      <c r="G10" s="24">
        <v>7600</v>
      </c>
      <c r="H10" s="70">
        <v>5775</v>
      </c>
      <c r="I10" s="45">
        <v>207</v>
      </c>
      <c r="K10" s="70">
        <v>5775</v>
      </c>
      <c r="L10" s="15"/>
      <c r="M10" s="4"/>
      <c r="P10" s="18">
        <f>+P6+P7+P8-Q9</f>
        <v>23230</v>
      </c>
      <c r="Q10" s="10"/>
    </row>
    <row r="11" spans="1:20" ht="13.5" thickBot="1" x14ac:dyDescent="0.25">
      <c r="B11" s="8"/>
      <c r="C11" s="9">
        <v>1290</v>
      </c>
      <c r="D11" t="s">
        <v>39</v>
      </c>
      <c r="F11" t="s">
        <v>3</v>
      </c>
      <c r="G11" s="32">
        <f>SUM(G6:G10)-SUM(H7:H10)</f>
        <v>10140</v>
      </c>
      <c r="H11" s="26"/>
      <c r="J11" t="s">
        <v>3</v>
      </c>
      <c r="K11" s="30">
        <v>12595</v>
      </c>
      <c r="L11" s="10"/>
      <c r="M11" s="4"/>
      <c r="O11" s="36" t="s">
        <v>49</v>
      </c>
      <c r="P11" t="s">
        <v>48</v>
      </c>
    </row>
    <row r="12" spans="1:20" ht="13.5" thickBot="1" x14ac:dyDescent="0.25">
      <c r="A12" t="s">
        <v>3</v>
      </c>
      <c r="B12" s="32">
        <f>+B5+B6-SUM(C5:C10)-C11</f>
        <v>3255</v>
      </c>
      <c r="C12" s="3"/>
      <c r="F12" s="33"/>
      <c r="G12" s="33"/>
      <c r="H12" s="33"/>
      <c r="I12" s="33"/>
      <c r="K12" s="31" t="s">
        <v>40</v>
      </c>
      <c r="P12">
        <v>8315</v>
      </c>
      <c r="Q12">
        <v>9375</v>
      </c>
      <c r="R12">
        <v>6175</v>
      </c>
    </row>
    <row r="13" spans="1:20" x14ac:dyDescent="0.2">
      <c r="B13" s="43"/>
      <c r="C13" s="4"/>
      <c r="F13" s="33" t="s">
        <v>42</v>
      </c>
      <c r="G13" s="33"/>
      <c r="H13" s="33"/>
      <c r="I13" s="33"/>
      <c r="J13" s="71">
        <v>5775</v>
      </c>
      <c r="K13" s="72" t="s">
        <v>43</v>
      </c>
    </row>
    <row r="14" spans="1:20" ht="13.5" thickBot="1" x14ac:dyDescent="0.25">
      <c r="F14" s="64">
        <v>6410</v>
      </c>
      <c r="G14" s="65" t="s">
        <v>44</v>
      </c>
      <c r="H14" s="33"/>
      <c r="I14" s="33"/>
      <c r="J14" s="33"/>
      <c r="K14" s="33"/>
    </row>
    <row r="15" spans="1:20" ht="13.5" thickBot="1" x14ac:dyDescent="0.25">
      <c r="K15" s="33"/>
      <c r="P15" s="127" t="s">
        <v>54</v>
      </c>
      <c r="Q15" s="128"/>
      <c r="R15" s="129" t="s">
        <v>57</v>
      </c>
      <c r="S15" s="130"/>
      <c r="T15" s="130"/>
    </row>
    <row r="16" spans="1:20" ht="13.5" thickBot="1" x14ac:dyDescent="0.25">
      <c r="B16" s="19" t="s">
        <v>50</v>
      </c>
      <c r="C16" s="20"/>
      <c r="D16" s="39" t="s">
        <v>52</v>
      </c>
      <c r="G16" s="2"/>
      <c r="K16" s="2"/>
      <c r="O16">
        <v>201</v>
      </c>
      <c r="P16" s="5"/>
      <c r="Q16" s="11">
        <f>+P6*1.4</f>
        <v>11641</v>
      </c>
      <c r="R16" s="129"/>
      <c r="S16" s="130"/>
      <c r="T16" s="130"/>
    </row>
    <row r="17" spans="1:20" ht="13.5" thickTop="1" x14ac:dyDescent="0.2">
      <c r="B17" s="12"/>
      <c r="C17" s="11">
        <v>1900</v>
      </c>
      <c r="D17" s="31">
        <v>202</v>
      </c>
      <c r="E17" s="49"/>
      <c r="F17" s="50"/>
      <c r="G17" s="50" t="s">
        <v>61</v>
      </c>
      <c r="H17" s="50"/>
      <c r="I17" s="50"/>
      <c r="J17" s="50"/>
      <c r="K17" s="50"/>
      <c r="L17" s="50"/>
      <c r="M17" s="50"/>
      <c r="N17" s="51"/>
      <c r="O17">
        <v>202</v>
      </c>
      <c r="P17" s="6"/>
      <c r="Q17" s="7">
        <f>+P7*1.4</f>
        <v>13125</v>
      </c>
      <c r="R17" s="129"/>
      <c r="S17" s="130"/>
      <c r="T17" s="130"/>
    </row>
    <row r="18" spans="1:20" x14ac:dyDescent="0.2">
      <c r="B18" s="16"/>
      <c r="C18" s="7">
        <v>1425</v>
      </c>
      <c r="D18" s="31">
        <v>203</v>
      </c>
      <c r="E18" s="52"/>
      <c r="F18" s="4"/>
      <c r="G18" s="4" t="s">
        <v>62</v>
      </c>
      <c r="H18" s="4"/>
      <c r="I18" s="4"/>
      <c r="J18" s="4" t="s">
        <v>64</v>
      </c>
      <c r="K18" s="4"/>
      <c r="L18" s="58">
        <f>+F21+I21+L21</f>
        <v>11955</v>
      </c>
      <c r="M18" s="4"/>
      <c r="N18" s="53"/>
      <c r="O18">
        <v>203</v>
      </c>
      <c r="P18" s="7"/>
      <c r="Q18" s="7">
        <f>+P8*1.4</f>
        <v>8645</v>
      </c>
      <c r="R18" s="129"/>
      <c r="S18" s="130"/>
      <c r="T18" s="130"/>
    </row>
    <row r="19" spans="1:20" ht="13.5" thickBot="1" x14ac:dyDescent="0.25">
      <c r="B19" s="16"/>
      <c r="C19" s="6">
        <v>950</v>
      </c>
      <c r="D19" s="31">
        <v>204</v>
      </c>
      <c r="E19" s="52"/>
      <c r="F19" s="4"/>
      <c r="G19" s="46"/>
      <c r="H19" s="4"/>
      <c r="I19" s="4"/>
      <c r="J19" s="4"/>
      <c r="K19" s="4"/>
      <c r="L19" s="4"/>
      <c r="M19" s="4"/>
      <c r="N19" s="53"/>
      <c r="P19" s="7"/>
      <c r="Q19" s="15"/>
      <c r="R19" s="129"/>
      <c r="S19" s="130"/>
      <c r="T19" s="130"/>
    </row>
    <row r="20" spans="1:20" ht="13.5" thickBot="1" x14ac:dyDescent="0.25">
      <c r="B20" s="16"/>
      <c r="C20" s="7">
        <v>1995</v>
      </c>
      <c r="D20" s="31">
        <v>205</v>
      </c>
      <c r="E20" s="52"/>
      <c r="F20" s="127">
        <v>202</v>
      </c>
      <c r="G20" s="128"/>
      <c r="H20" s="4"/>
      <c r="I20" s="127">
        <v>203</v>
      </c>
      <c r="J20" s="128"/>
      <c r="K20" s="48"/>
      <c r="L20" s="127">
        <v>204</v>
      </c>
      <c r="M20" s="128"/>
      <c r="N20" s="53"/>
      <c r="P20" s="18"/>
      <c r="Q20" s="10">
        <f>SUM(Q16:Q18)</f>
        <v>33411</v>
      </c>
      <c r="R20" s="129"/>
      <c r="S20" s="130"/>
      <c r="T20" s="130"/>
    </row>
    <row r="21" spans="1:20" x14ac:dyDescent="0.2">
      <c r="B21" s="16"/>
      <c r="C21" s="7">
        <v>950</v>
      </c>
      <c r="D21" s="31">
        <v>206</v>
      </c>
      <c r="E21" s="60" t="s">
        <v>1</v>
      </c>
      <c r="F21" s="57">
        <v>4625</v>
      </c>
      <c r="G21" s="11"/>
      <c r="H21" s="59" t="s">
        <v>63</v>
      </c>
      <c r="I21" s="57">
        <v>3230</v>
      </c>
      <c r="J21" s="11"/>
      <c r="K21" s="59" t="s">
        <v>63</v>
      </c>
      <c r="L21" s="57">
        <v>4100</v>
      </c>
      <c r="M21" s="11"/>
      <c r="N21" s="53"/>
    </row>
    <row r="22" spans="1:20" x14ac:dyDescent="0.2">
      <c r="B22" s="14"/>
      <c r="C22" s="38">
        <v>1805</v>
      </c>
      <c r="D22" s="31">
        <v>207</v>
      </c>
      <c r="E22" s="60" t="s">
        <v>65</v>
      </c>
      <c r="F22" s="6">
        <v>1250</v>
      </c>
      <c r="G22" s="7"/>
      <c r="H22" s="60" t="s">
        <v>65</v>
      </c>
      <c r="I22" s="6">
        <v>555</v>
      </c>
      <c r="J22" s="7"/>
      <c r="K22" s="60" t="s">
        <v>65</v>
      </c>
      <c r="L22" s="6">
        <v>970</v>
      </c>
      <c r="M22" s="7"/>
      <c r="N22" s="53"/>
      <c r="O22" t="s">
        <v>54</v>
      </c>
      <c r="Q22">
        <v>33411</v>
      </c>
    </row>
    <row r="23" spans="1:20" ht="13.5" thickBot="1" x14ac:dyDescent="0.25">
      <c r="B23" s="16"/>
      <c r="C23" s="38">
        <v>2500</v>
      </c>
      <c r="D23" t="s">
        <v>51</v>
      </c>
      <c r="E23" s="60" t="s">
        <v>66</v>
      </c>
      <c r="F23" s="7">
        <v>1900</v>
      </c>
      <c r="G23" s="7"/>
      <c r="H23" s="60" t="s">
        <v>66</v>
      </c>
      <c r="I23" s="7">
        <v>1425</v>
      </c>
      <c r="J23" s="7"/>
      <c r="K23" s="60" t="s">
        <v>66</v>
      </c>
      <c r="L23" s="7">
        <v>950</v>
      </c>
      <c r="M23" s="7"/>
      <c r="N23" s="53"/>
      <c r="O23" t="s">
        <v>55</v>
      </c>
      <c r="Q23" s="40">
        <f>+P10</f>
        <v>23230</v>
      </c>
    </row>
    <row r="24" spans="1:20" ht="15.75" thickBot="1" x14ac:dyDescent="0.4">
      <c r="B24" s="17"/>
      <c r="C24" s="3"/>
      <c r="E24" s="60" t="s">
        <v>67</v>
      </c>
      <c r="F24" s="7">
        <v>1600</v>
      </c>
      <c r="G24" s="61">
        <v>9375</v>
      </c>
      <c r="H24" s="60" t="s">
        <v>67</v>
      </c>
      <c r="I24" s="7">
        <v>1200</v>
      </c>
      <c r="J24" s="15"/>
      <c r="K24" s="60" t="s">
        <v>67</v>
      </c>
      <c r="L24" s="7">
        <v>800</v>
      </c>
      <c r="M24" s="66">
        <v>6820</v>
      </c>
      <c r="N24" s="53"/>
      <c r="O24" t="s">
        <v>56</v>
      </c>
      <c r="Q24" s="41">
        <f>+Q22-Q23</f>
        <v>10181</v>
      </c>
    </row>
    <row r="25" spans="1:20" ht="13.5" thickBot="1" x14ac:dyDescent="0.25">
      <c r="C25" s="37"/>
      <c r="E25" s="52"/>
      <c r="F25" s="18"/>
      <c r="G25" s="10">
        <f>SUM(G21:G23)</f>
        <v>0</v>
      </c>
      <c r="H25" s="4"/>
      <c r="I25" s="63">
        <f>SUM(I21:I24)</f>
        <v>6410</v>
      </c>
      <c r="J25" s="10">
        <f>SUM(J21:J23)</f>
        <v>0</v>
      </c>
      <c r="K25" s="4"/>
      <c r="L25" s="18"/>
      <c r="M25" s="10">
        <f>SUM(M21:M23)</f>
        <v>0</v>
      </c>
      <c r="N25" s="53"/>
    </row>
    <row r="26" spans="1:20" ht="13.5" thickBot="1" x14ac:dyDescent="0.25">
      <c r="E26" s="52"/>
      <c r="F26" s="4"/>
      <c r="G26" s="4"/>
      <c r="H26" s="4"/>
      <c r="I26" s="4"/>
      <c r="J26" s="4"/>
      <c r="K26" s="4"/>
      <c r="L26" s="4"/>
      <c r="M26" s="4"/>
      <c r="N26" s="53"/>
    </row>
    <row r="27" spans="1:20" ht="13.5" thickBot="1" x14ac:dyDescent="0.25">
      <c r="B27" s="22" t="s">
        <v>4</v>
      </c>
      <c r="C27" s="21"/>
      <c r="E27" s="52"/>
      <c r="F27" s="4"/>
      <c r="G27" s="4"/>
      <c r="H27" s="4"/>
      <c r="I27" s="4"/>
      <c r="J27" s="4"/>
      <c r="K27" s="4"/>
      <c r="L27" s="4"/>
      <c r="M27" s="4"/>
      <c r="N27" s="53"/>
    </row>
    <row r="28" spans="1:20" ht="13.5" thickBot="1" x14ac:dyDescent="0.25">
      <c r="A28" t="s">
        <v>12</v>
      </c>
      <c r="B28" s="5">
        <v>1375</v>
      </c>
      <c r="C28" s="11">
        <v>7600</v>
      </c>
      <c r="D28" t="s">
        <v>11</v>
      </c>
      <c r="E28" s="52"/>
      <c r="F28" s="4"/>
      <c r="G28" s="46"/>
      <c r="H28" s="4"/>
      <c r="I28" s="4"/>
      <c r="J28" s="4"/>
      <c r="K28" s="4"/>
      <c r="L28" s="4"/>
      <c r="M28" s="4"/>
      <c r="N28" s="53"/>
    </row>
    <row r="29" spans="1:20" ht="13.5" thickBot="1" x14ac:dyDescent="0.25">
      <c r="A29" t="s">
        <v>13</v>
      </c>
      <c r="B29" s="6">
        <v>2500</v>
      </c>
      <c r="C29" s="7"/>
      <c r="E29" s="52"/>
      <c r="F29" s="127">
        <v>205</v>
      </c>
      <c r="G29" s="128"/>
      <c r="H29" s="4"/>
      <c r="I29" s="127">
        <v>206</v>
      </c>
      <c r="J29" s="128"/>
      <c r="K29" s="48"/>
      <c r="L29" s="127">
        <v>207</v>
      </c>
      <c r="M29" s="128"/>
      <c r="N29" s="53"/>
    </row>
    <row r="30" spans="1:20" x14ac:dyDescent="0.2">
      <c r="A30" t="s">
        <v>14</v>
      </c>
      <c r="B30" s="6">
        <v>1800</v>
      </c>
      <c r="C30" s="7"/>
      <c r="E30" s="52" t="s">
        <v>1</v>
      </c>
      <c r="F30" s="5">
        <v>0</v>
      </c>
      <c r="G30" s="11"/>
      <c r="H30" s="4"/>
      <c r="I30" s="5">
        <v>0</v>
      </c>
      <c r="J30" s="11"/>
      <c r="K30" s="4"/>
      <c r="L30" s="5">
        <v>0</v>
      </c>
      <c r="M30" s="11"/>
      <c r="N30" s="53"/>
    </row>
    <row r="31" spans="1:20" x14ac:dyDescent="0.2">
      <c r="A31" t="s">
        <v>38</v>
      </c>
      <c r="B31" s="6">
        <v>1290</v>
      </c>
      <c r="C31" s="7"/>
      <c r="E31" s="60" t="s">
        <v>65</v>
      </c>
      <c r="F31" s="6">
        <v>2500</v>
      </c>
      <c r="G31" s="7"/>
      <c r="H31" s="52" t="s">
        <v>65</v>
      </c>
      <c r="I31" s="6">
        <v>1980</v>
      </c>
      <c r="J31" s="7"/>
      <c r="K31" s="60" t="s">
        <v>65</v>
      </c>
      <c r="L31" s="6">
        <v>2450</v>
      </c>
      <c r="M31" s="7"/>
      <c r="N31" s="53"/>
    </row>
    <row r="32" spans="1:20" x14ac:dyDescent="0.2">
      <c r="B32" s="6"/>
      <c r="C32" s="7"/>
      <c r="E32" s="60" t="s">
        <v>66</v>
      </c>
      <c r="F32" s="7">
        <v>1995</v>
      </c>
      <c r="G32" s="7"/>
      <c r="H32" s="52" t="s">
        <v>66</v>
      </c>
      <c r="I32" s="7">
        <v>950</v>
      </c>
      <c r="J32" s="7"/>
      <c r="K32" s="60" t="s">
        <v>66</v>
      </c>
      <c r="L32" s="7">
        <v>1805</v>
      </c>
      <c r="M32" s="7"/>
      <c r="N32" s="53"/>
    </row>
    <row r="33" spans="1:14" ht="13.5" thickBot="1" x14ac:dyDescent="0.25">
      <c r="A33" t="s">
        <v>53</v>
      </c>
      <c r="B33" s="7">
        <v>635</v>
      </c>
      <c r="C33" s="7"/>
      <c r="E33" s="60" t="s">
        <v>67</v>
      </c>
      <c r="F33" s="7">
        <v>1680</v>
      </c>
      <c r="G33" s="67">
        <v>6175</v>
      </c>
      <c r="H33" s="52" t="s">
        <v>67</v>
      </c>
      <c r="I33" s="7">
        <v>800</v>
      </c>
      <c r="J33" s="15"/>
      <c r="K33" s="60" t="s">
        <v>67</v>
      </c>
      <c r="L33" s="7">
        <v>1520</v>
      </c>
      <c r="M33" s="69">
        <f>SUM(L30:L33)</f>
        <v>5775</v>
      </c>
      <c r="N33" s="53"/>
    </row>
    <row r="34" spans="1:14" ht="13.5" thickBot="1" x14ac:dyDescent="0.25">
      <c r="B34" s="3"/>
      <c r="C34" s="28">
        <v>0</v>
      </c>
      <c r="D34" s="29"/>
      <c r="E34" s="52"/>
      <c r="F34" s="18"/>
      <c r="G34" s="10">
        <f>SUM(G30:G32)</f>
        <v>0</v>
      </c>
      <c r="H34" s="4"/>
      <c r="I34" s="63">
        <f>SUM(I30:I33)</f>
        <v>3730</v>
      </c>
      <c r="J34" s="10">
        <f>SUM(J30:J32)</f>
        <v>0</v>
      </c>
      <c r="K34" s="4"/>
      <c r="L34" s="18"/>
      <c r="M34" s="10">
        <f>SUM(M30:M32)</f>
        <v>0</v>
      </c>
      <c r="N34" s="53"/>
    </row>
    <row r="35" spans="1:14" ht="13.5" thickBot="1" x14ac:dyDescent="0.25">
      <c r="E35" s="54"/>
      <c r="F35" s="55"/>
      <c r="G35" s="55"/>
      <c r="H35" s="55"/>
      <c r="I35" s="55"/>
      <c r="J35" s="55"/>
      <c r="K35" s="55"/>
      <c r="L35" s="55"/>
      <c r="M35" s="55"/>
      <c r="N35" s="56"/>
    </row>
    <row r="36" spans="1:14" ht="13.5" thickTop="1" x14ac:dyDescent="0.2"/>
    <row r="38" spans="1:14" x14ac:dyDescent="0.2">
      <c r="A38" t="s">
        <v>69</v>
      </c>
      <c r="D38">
        <v>635</v>
      </c>
      <c r="G38" s="82" t="s">
        <v>72</v>
      </c>
    </row>
    <row r="39" spans="1:14" x14ac:dyDescent="0.2">
      <c r="F39" t="s">
        <v>96</v>
      </c>
    </row>
    <row r="40" spans="1:14" x14ac:dyDescent="0.2">
      <c r="A40" t="s">
        <v>70</v>
      </c>
      <c r="C40" t="s">
        <v>65</v>
      </c>
      <c r="D40">
        <v>3255</v>
      </c>
    </row>
    <row r="41" spans="1:14" x14ac:dyDescent="0.2">
      <c r="C41" t="s">
        <v>15</v>
      </c>
      <c r="D41">
        <v>10140</v>
      </c>
    </row>
    <row r="42" spans="1:14" x14ac:dyDescent="0.2">
      <c r="C42" t="s">
        <v>71</v>
      </c>
      <c r="D42">
        <v>12595</v>
      </c>
    </row>
  </sheetData>
  <mergeCells count="12">
    <mergeCell ref="B4:C4"/>
    <mergeCell ref="G5:H5"/>
    <mergeCell ref="P5:Q5"/>
    <mergeCell ref="P15:Q15"/>
    <mergeCell ref="F29:G29"/>
    <mergeCell ref="I29:J29"/>
    <mergeCell ref="L29:M29"/>
    <mergeCell ref="R15:T20"/>
    <mergeCell ref="I4:I6"/>
    <mergeCell ref="F20:G20"/>
    <mergeCell ref="I20:J20"/>
    <mergeCell ref="L20:M20"/>
  </mergeCells>
  <phoneticPr fontId="0" type="noConversion"/>
  <pageMargins left="0.18" right="0.19" top="0.47" bottom="0.56000000000000005" header="0.2" footer="0.5"/>
  <pageSetup paperSize="9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2" workbookViewId="0">
      <selection activeCell="H40" sqref="H40"/>
    </sheetView>
  </sheetViews>
  <sheetFormatPr defaultRowHeight="12.75" x14ac:dyDescent="0.2"/>
  <cols>
    <col min="5" max="5" width="13.85546875" customWidth="1"/>
    <col min="6" max="6" width="12.5703125" customWidth="1"/>
    <col min="7" max="7" width="13.140625" customWidth="1"/>
    <col min="8" max="8" width="15.5703125" customWidth="1"/>
  </cols>
  <sheetData>
    <row r="1" spans="1:7" ht="15.75" x14ac:dyDescent="0.25">
      <c r="A1" s="83"/>
      <c r="B1" s="84"/>
      <c r="C1" s="85" t="s">
        <v>83</v>
      </c>
      <c r="D1" s="84"/>
      <c r="E1" s="84"/>
      <c r="F1" s="84"/>
      <c r="G1" s="86"/>
    </row>
    <row r="2" spans="1:7" ht="15" x14ac:dyDescent="0.2">
      <c r="A2" s="87"/>
      <c r="B2" s="88"/>
      <c r="C2" s="88"/>
      <c r="D2" s="88"/>
      <c r="E2" s="88"/>
      <c r="F2" s="88"/>
      <c r="G2" s="89"/>
    </row>
    <row r="3" spans="1:7" ht="15" x14ac:dyDescent="0.2">
      <c r="A3" s="87" t="s">
        <v>73</v>
      </c>
      <c r="B3" s="88"/>
      <c r="C3" s="88"/>
      <c r="D3" s="88"/>
      <c r="E3" s="88"/>
      <c r="F3" s="88"/>
      <c r="G3" s="89"/>
    </row>
    <row r="4" spans="1:7" ht="15" x14ac:dyDescent="0.2">
      <c r="A4" s="87"/>
      <c r="B4" s="88" t="s">
        <v>74</v>
      </c>
      <c r="C4" s="88"/>
      <c r="D4" s="88"/>
      <c r="E4" s="88"/>
      <c r="F4" s="90">
        <v>2750</v>
      </c>
      <c r="G4" s="89"/>
    </row>
    <row r="5" spans="1:7" ht="15" x14ac:dyDescent="0.2">
      <c r="A5" s="87"/>
      <c r="B5" s="88" t="s">
        <v>75</v>
      </c>
      <c r="C5" s="88"/>
      <c r="D5" s="88"/>
      <c r="E5" s="88"/>
      <c r="F5" s="106">
        <v>11500</v>
      </c>
      <c r="G5" s="89"/>
    </row>
    <row r="6" spans="1:7" ht="15" x14ac:dyDescent="0.2">
      <c r="A6" s="87"/>
      <c r="B6" s="88" t="s">
        <v>76</v>
      </c>
      <c r="C6" s="88"/>
      <c r="D6" s="88"/>
      <c r="E6" s="88"/>
      <c r="F6" s="90">
        <f>+F4+F5</f>
        <v>14250</v>
      </c>
      <c r="G6" s="89"/>
    </row>
    <row r="7" spans="1:7" ht="15" x14ac:dyDescent="0.2">
      <c r="A7" s="87"/>
      <c r="B7" s="88" t="s">
        <v>97</v>
      </c>
      <c r="C7" s="88"/>
      <c r="D7" s="88"/>
      <c r="E7" s="88"/>
      <c r="F7" s="90">
        <v>-1290</v>
      </c>
      <c r="G7" s="89"/>
    </row>
    <row r="8" spans="1:7" ht="15" x14ac:dyDescent="0.2">
      <c r="A8" s="87"/>
      <c r="B8" s="88" t="s">
        <v>77</v>
      </c>
      <c r="C8" s="88"/>
      <c r="D8" s="88"/>
      <c r="E8" s="88"/>
      <c r="F8" s="91">
        <v>-3255</v>
      </c>
      <c r="G8" s="89"/>
    </row>
    <row r="9" spans="1:7" ht="15" x14ac:dyDescent="0.2">
      <c r="A9" s="87"/>
      <c r="B9" s="88" t="s">
        <v>78</v>
      </c>
      <c r="C9" s="88"/>
      <c r="D9" s="88"/>
      <c r="E9" s="88"/>
      <c r="F9" s="88"/>
      <c r="G9" s="92">
        <f>+SUM(F6:F8)</f>
        <v>9705</v>
      </c>
    </row>
    <row r="10" spans="1:7" ht="15" x14ac:dyDescent="0.2">
      <c r="A10" s="87"/>
      <c r="B10" s="88"/>
      <c r="C10" s="88"/>
      <c r="D10" s="88"/>
      <c r="E10" s="88"/>
      <c r="F10" s="88"/>
      <c r="G10" s="89"/>
    </row>
    <row r="11" spans="1:7" ht="15" x14ac:dyDescent="0.2">
      <c r="A11" s="87" t="s">
        <v>79</v>
      </c>
      <c r="B11" s="88"/>
      <c r="C11" s="88"/>
      <c r="D11" s="88"/>
      <c r="E11" s="88"/>
      <c r="F11" s="88"/>
      <c r="G11" s="89">
        <v>9025</v>
      </c>
    </row>
    <row r="12" spans="1:7" ht="15" x14ac:dyDescent="0.2">
      <c r="A12" s="87"/>
      <c r="B12" s="88"/>
      <c r="C12" s="88"/>
      <c r="D12" s="88"/>
      <c r="E12" s="88"/>
      <c r="F12" s="88"/>
      <c r="G12" s="89"/>
    </row>
    <row r="13" spans="1:7" ht="15" x14ac:dyDescent="0.2">
      <c r="A13" s="87" t="s">
        <v>93</v>
      </c>
      <c r="B13" s="88"/>
      <c r="C13" s="88"/>
      <c r="D13" s="88"/>
      <c r="E13" s="88"/>
      <c r="F13" s="88"/>
      <c r="G13" s="93">
        <v>7600</v>
      </c>
    </row>
    <row r="14" spans="1:7" ht="15" x14ac:dyDescent="0.2">
      <c r="A14" s="87"/>
      <c r="B14" s="88"/>
      <c r="C14" s="88"/>
      <c r="D14" s="88"/>
      <c r="E14" s="88"/>
      <c r="F14" s="88"/>
      <c r="G14" s="89"/>
    </row>
    <row r="15" spans="1:7" ht="15" x14ac:dyDescent="0.2">
      <c r="A15" s="87" t="s">
        <v>80</v>
      </c>
      <c r="B15" s="88"/>
      <c r="C15" s="88"/>
      <c r="D15" s="88"/>
      <c r="E15" s="88"/>
      <c r="F15" s="88"/>
      <c r="G15" s="92">
        <f>SUM(G9:G13)</f>
        <v>26330</v>
      </c>
    </row>
    <row r="16" spans="1:7" ht="15" x14ac:dyDescent="0.2">
      <c r="A16" s="87"/>
      <c r="B16" s="88"/>
      <c r="C16" s="88"/>
      <c r="D16" s="88"/>
      <c r="E16" s="88"/>
      <c r="F16" s="88"/>
      <c r="G16" s="89"/>
    </row>
    <row r="17" spans="1:8" ht="15" x14ac:dyDescent="0.2">
      <c r="A17" s="87" t="s">
        <v>81</v>
      </c>
      <c r="B17" s="88"/>
      <c r="C17" s="88"/>
      <c r="D17" s="88"/>
      <c r="E17" s="88"/>
      <c r="F17" s="88"/>
      <c r="G17" s="89">
        <f>4625+3230+4100</f>
        <v>11955</v>
      </c>
    </row>
    <row r="18" spans="1:8" ht="15" x14ac:dyDescent="0.2">
      <c r="A18" s="87" t="s">
        <v>82</v>
      </c>
      <c r="B18" s="88"/>
      <c r="C18" s="88"/>
      <c r="D18" s="88"/>
      <c r="E18" s="88"/>
      <c r="F18" s="88"/>
      <c r="G18" s="93">
        <f>-(6410+3730)</f>
        <v>-10140</v>
      </c>
      <c r="H18" s="94"/>
    </row>
    <row r="19" spans="1:8" ht="15" x14ac:dyDescent="0.2">
      <c r="A19" s="87"/>
      <c r="B19" s="88"/>
      <c r="C19" s="88"/>
      <c r="D19" s="88"/>
      <c r="E19" s="88"/>
      <c r="F19" s="88"/>
      <c r="G19" s="89"/>
      <c r="H19" s="94"/>
    </row>
    <row r="20" spans="1:8" ht="17.25" x14ac:dyDescent="0.35">
      <c r="A20" s="95" t="s">
        <v>83</v>
      </c>
      <c r="B20" s="88"/>
      <c r="C20" s="88"/>
      <c r="D20" s="88"/>
      <c r="E20" s="88"/>
      <c r="F20" s="88"/>
      <c r="G20" s="96">
        <f>+SUM(G15:G18)</f>
        <v>28145</v>
      </c>
      <c r="H20" s="97" t="s">
        <v>95</v>
      </c>
    </row>
    <row r="21" spans="1:8" ht="15" x14ac:dyDescent="0.2">
      <c r="A21" s="98"/>
      <c r="B21" s="99"/>
      <c r="C21" s="99"/>
      <c r="D21" s="99"/>
      <c r="E21" s="99"/>
      <c r="F21" s="99"/>
      <c r="G21" s="100"/>
      <c r="H21" s="94" t="s">
        <v>92</v>
      </c>
    </row>
    <row r="22" spans="1:8" ht="15.75" thickBot="1" x14ac:dyDescent="0.25">
      <c r="A22" s="101"/>
      <c r="B22" s="101"/>
      <c r="C22" s="101"/>
      <c r="D22" s="101"/>
      <c r="E22" s="101"/>
      <c r="F22" s="101"/>
      <c r="G22" s="101"/>
      <c r="H22" s="94" t="s">
        <v>92</v>
      </c>
    </row>
    <row r="23" spans="1:8" ht="15.75" thickTop="1" x14ac:dyDescent="0.2">
      <c r="A23" s="108"/>
      <c r="B23" s="50"/>
      <c r="C23" s="50"/>
      <c r="D23" s="109"/>
      <c r="E23" s="109"/>
      <c r="F23" s="109"/>
      <c r="G23" s="110"/>
      <c r="H23" s="94" t="s">
        <v>92</v>
      </c>
    </row>
    <row r="24" spans="1:8" ht="15.75" x14ac:dyDescent="0.25">
      <c r="A24" s="111" t="s">
        <v>84</v>
      </c>
      <c r="B24" s="4"/>
      <c r="C24" s="4"/>
      <c r="D24" s="88"/>
      <c r="E24" s="88"/>
      <c r="F24" s="88"/>
      <c r="G24" s="112"/>
      <c r="H24" s="94" t="s">
        <v>92</v>
      </c>
    </row>
    <row r="25" spans="1:8" ht="15" x14ac:dyDescent="0.2">
      <c r="A25" s="113" t="s">
        <v>85</v>
      </c>
      <c r="B25" s="4"/>
      <c r="C25" s="4"/>
      <c r="D25" s="88"/>
      <c r="E25" s="88"/>
      <c r="F25" s="88"/>
      <c r="G25" s="114">
        <v>8315</v>
      </c>
      <c r="H25" s="94" t="s">
        <v>92</v>
      </c>
    </row>
    <row r="26" spans="1:8" ht="15" x14ac:dyDescent="0.2">
      <c r="A26" s="113" t="s">
        <v>86</v>
      </c>
      <c r="B26" s="4"/>
      <c r="C26" s="4"/>
      <c r="D26" s="88"/>
      <c r="E26" s="88"/>
      <c r="F26" s="88"/>
      <c r="G26" s="115">
        <f>9375+6820+6175+5775</f>
        <v>28145</v>
      </c>
      <c r="H26" s="102" t="s">
        <v>94</v>
      </c>
    </row>
    <row r="27" spans="1:8" ht="15" x14ac:dyDescent="0.2">
      <c r="A27" s="113" t="s">
        <v>87</v>
      </c>
      <c r="B27" s="4"/>
      <c r="C27" s="4"/>
      <c r="D27" s="88"/>
      <c r="E27" s="88"/>
      <c r="F27" s="88"/>
      <c r="G27" s="114">
        <f>+G25+G26</f>
        <v>36460</v>
      </c>
      <c r="H27" s="94"/>
    </row>
    <row r="28" spans="1:8" ht="15" x14ac:dyDescent="0.2">
      <c r="A28" s="113" t="s">
        <v>88</v>
      </c>
      <c r="B28" s="4"/>
      <c r="C28" s="4"/>
      <c r="D28" s="88"/>
      <c r="E28" s="88"/>
      <c r="F28" s="88"/>
      <c r="G28" s="116">
        <f>5775+6820</f>
        <v>12595</v>
      </c>
      <c r="H28" s="94"/>
    </row>
    <row r="29" spans="1:8" ht="15" x14ac:dyDescent="0.2">
      <c r="A29" s="113" t="s">
        <v>98</v>
      </c>
      <c r="B29" s="4"/>
      <c r="C29" s="4"/>
      <c r="D29" s="88"/>
      <c r="E29" s="88"/>
      <c r="F29" s="88"/>
      <c r="G29" s="114">
        <f>+G27-G28</f>
        <v>23865</v>
      </c>
      <c r="H29" s="94"/>
    </row>
    <row r="30" spans="1:8" ht="15" x14ac:dyDescent="0.2">
      <c r="A30" s="113" t="s">
        <v>99</v>
      </c>
      <c r="B30" s="4"/>
      <c r="C30" s="4"/>
      <c r="D30" s="88"/>
      <c r="E30" s="117" t="s">
        <v>100</v>
      </c>
      <c r="F30" s="107" t="s">
        <v>11</v>
      </c>
      <c r="G30" s="114"/>
      <c r="H30" s="94"/>
    </row>
    <row r="31" spans="1:8" ht="15" x14ac:dyDescent="0.2">
      <c r="A31" s="113"/>
      <c r="B31" s="4"/>
      <c r="C31" s="4"/>
      <c r="D31" s="88"/>
      <c r="E31" s="88">
        <f>1375+2500+1800+1290</f>
        <v>6965</v>
      </c>
      <c r="F31" s="99">
        <v>7600</v>
      </c>
      <c r="G31" s="115">
        <f>+E31-F31</f>
        <v>-635</v>
      </c>
      <c r="H31" s="94"/>
    </row>
    <row r="32" spans="1:8" ht="15.75" thickBot="1" x14ac:dyDescent="0.25">
      <c r="A32" s="118"/>
      <c r="B32" s="55" t="s">
        <v>101</v>
      </c>
      <c r="C32" s="55"/>
      <c r="D32" s="119"/>
      <c r="E32" s="119"/>
      <c r="F32" s="119"/>
      <c r="G32" s="120">
        <f>+G29+G31</f>
        <v>23230</v>
      </c>
      <c r="H32" s="94"/>
    </row>
    <row r="33" spans="1:8" ht="15.75" thickTop="1" x14ac:dyDescent="0.2">
      <c r="A33" s="101"/>
      <c r="B33" s="101"/>
      <c r="C33" s="101"/>
      <c r="D33" s="101"/>
      <c r="E33" s="101"/>
      <c r="F33" s="101"/>
      <c r="G33" s="101"/>
      <c r="H33" s="94"/>
    </row>
    <row r="34" spans="1:8" ht="15" x14ac:dyDescent="0.2">
      <c r="B34" s="101"/>
      <c r="C34" s="101"/>
      <c r="D34" s="101"/>
      <c r="E34" s="101"/>
      <c r="F34" s="101"/>
      <c r="G34" s="101"/>
    </row>
    <row r="35" spans="1:8" ht="15.75" x14ac:dyDescent="0.25">
      <c r="B35" s="101"/>
      <c r="C35" s="103" t="s">
        <v>89</v>
      </c>
      <c r="D35" s="101"/>
      <c r="E35" s="101"/>
      <c r="F35" s="123"/>
      <c r="G35" s="101"/>
    </row>
    <row r="36" spans="1:8" ht="15" x14ac:dyDescent="0.2">
      <c r="B36" s="101" t="s">
        <v>90</v>
      </c>
      <c r="C36" s="101"/>
      <c r="D36" s="101"/>
      <c r="E36" s="101"/>
      <c r="F36" s="124">
        <v>3255</v>
      </c>
    </row>
    <row r="37" spans="1:8" ht="15" x14ac:dyDescent="0.2">
      <c r="B37" s="101" t="s">
        <v>91</v>
      </c>
      <c r="C37" s="101"/>
      <c r="D37" s="101"/>
      <c r="E37" s="104"/>
      <c r="F37" s="121">
        <v>10140</v>
      </c>
    </row>
    <row r="38" spans="1:8" ht="15" x14ac:dyDescent="0.2">
      <c r="B38" s="101" t="s">
        <v>19</v>
      </c>
      <c r="C38" s="101"/>
      <c r="D38" s="101"/>
      <c r="E38" s="105"/>
      <c r="F38" s="121">
        <v>12595</v>
      </c>
    </row>
    <row r="39" spans="1:8" ht="17.25" x14ac:dyDescent="0.35">
      <c r="B39" s="101"/>
      <c r="C39" s="101" t="s">
        <v>89</v>
      </c>
      <c r="D39" s="101"/>
      <c r="F39" s="122">
        <f>SUM(F36:F38)</f>
        <v>25990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9" workbookViewId="0">
      <selection activeCell="B34" sqref="B34"/>
    </sheetView>
  </sheetViews>
  <sheetFormatPr defaultRowHeight="12.75" x14ac:dyDescent="0.2"/>
  <cols>
    <col min="5" max="5" width="10.28515625" bestFit="1" customWidth="1"/>
  </cols>
  <sheetData>
    <row r="1" spans="1:3" x14ac:dyDescent="0.2">
      <c r="A1" s="1" t="s">
        <v>22</v>
      </c>
    </row>
    <row r="2" spans="1:3" x14ac:dyDescent="0.2">
      <c r="A2" s="1" t="s">
        <v>23</v>
      </c>
    </row>
    <row r="3" spans="1:3" x14ac:dyDescent="0.2">
      <c r="A3" s="1" t="s">
        <v>24</v>
      </c>
    </row>
    <row r="5" spans="1:3" x14ac:dyDescent="0.2">
      <c r="A5" s="1" t="s">
        <v>26</v>
      </c>
    </row>
    <row r="6" spans="1:3" x14ac:dyDescent="0.2">
      <c r="A6" s="1" t="s">
        <v>25</v>
      </c>
    </row>
    <row r="8" spans="1:3" x14ac:dyDescent="0.2">
      <c r="A8" s="27" t="s">
        <v>21</v>
      </c>
      <c r="B8" s="27"/>
      <c r="C8" s="27"/>
    </row>
    <row r="10" spans="1:3" x14ac:dyDescent="0.2">
      <c r="C10" t="s">
        <v>33</v>
      </c>
    </row>
    <row r="11" spans="1:3" x14ac:dyDescent="0.2">
      <c r="C11" t="s">
        <v>34</v>
      </c>
    </row>
    <row r="12" spans="1:3" x14ac:dyDescent="0.2">
      <c r="C12" t="s">
        <v>35</v>
      </c>
    </row>
    <row r="14" spans="1:3" x14ac:dyDescent="0.2">
      <c r="B14" t="s">
        <v>36</v>
      </c>
    </row>
    <row r="15" spans="1:3" x14ac:dyDescent="0.2">
      <c r="B15" s="1" t="s">
        <v>27</v>
      </c>
    </row>
    <row r="17" spans="1:8" x14ac:dyDescent="0.2">
      <c r="A17" s="1" t="s">
        <v>28</v>
      </c>
      <c r="E17" s="126" t="s">
        <v>102</v>
      </c>
    </row>
    <row r="18" spans="1:8" x14ac:dyDescent="0.2">
      <c r="A18" s="1" t="s">
        <v>29</v>
      </c>
    </row>
    <row r="19" spans="1:8" x14ac:dyDescent="0.2">
      <c r="D19">
        <v>6410</v>
      </c>
      <c r="E19" s="31" t="s">
        <v>58</v>
      </c>
      <c r="F19">
        <v>3730</v>
      </c>
      <c r="G19" s="31" t="s">
        <v>59</v>
      </c>
      <c r="H19" s="125">
        <f>+D19+F19</f>
        <v>10140</v>
      </c>
    </row>
    <row r="20" spans="1:8" x14ac:dyDescent="0.2">
      <c r="E20" s="31"/>
      <c r="G20" s="31"/>
      <c r="H20" s="1"/>
    </row>
    <row r="21" spans="1:8" x14ac:dyDescent="0.2">
      <c r="A21" s="27" t="s">
        <v>106</v>
      </c>
      <c r="B21" s="1"/>
    </row>
    <row r="23" spans="1:8" x14ac:dyDescent="0.2">
      <c r="A23" s="27" t="s">
        <v>30</v>
      </c>
      <c r="B23" s="27"/>
      <c r="C23" s="27"/>
    </row>
    <row r="25" spans="1:8" x14ac:dyDescent="0.2">
      <c r="B25" s="1" t="s">
        <v>105</v>
      </c>
    </row>
    <row r="26" spans="1:8" x14ac:dyDescent="0.2">
      <c r="B26" s="1" t="s">
        <v>103</v>
      </c>
      <c r="D26" t="s">
        <v>54</v>
      </c>
      <c r="E26" s="34">
        <v>33411</v>
      </c>
    </row>
    <row r="27" spans="1:8" x14ac:dyDescent="0.2">
      <c r="D27" t="s">
        <v>20</v>
      </c>
      <c r="E27" s="34">
        <v>23230</v>
      </c>
    </row>
    <row r="28" spans="1:8" x14ac:dyDescent="0.2">
      <c r="D28" t="s">
        <v>104</v>
      </c>
      <c r="E28" s="34">
        <v>10181</v>
      </c>
    </row>
    <row r="29" spans="1:8" x14ac:dyDescent="0.2">
      <c r="A29" s="27" t="s">
        <v>31</v>
      </c>
      <c r="B29" s="27"/>
    </row>
    <row r="31" spans="1:8" x14ac:dyDescent="0.2">
      <c r="A31" t="s">
        <v>32</v>
      </c>
    </row>
    <row r="33" spans="1:2" x14ac:dyDescent="0.2">
      <c r="A33" t="s">
        <v>107</v>
      </c>
    </row>
    <row r="34" spans="1:2" x14ac:dyDescent="0.2">
      <c r="B34" t="s">
        <v>108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 Ledger</vt:lpstr>
      <vt:lpstr>COGM</vt:lpstr>
      <vt:lpstr>Notes</vt:lpstr>
      <vt:lpstr>'General Ledger'!Print_Area</vt:lpstr>
    </vt:vector>
  </TitlesOfParts>
  <Company>AUBG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AUBG Student</dc:creator>
  <cp:lastModifiedBy>Ben Zorn</cp:lastModifiedBy>
  <cp:lastPrinted>2003-02-23T12:52:33Z</cp:lastPrinted>
  <dcterms:created xsi:type="dcterms:W3CDTF">2003-02-20T20:49:06Z</dcterms:created>
  <dcterms:modified xsi:type="dcterms:W3CDTF">2018-06-14T00:27:57Z</dcterms:modified>
</cp:coreProperties>
</file>