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981B9491-8B43-4378-AFAC-4F2F38D4F00B}" xr6:coauthVersionLast="34" xr6:coauthVersionMax="34" xr10:uidLastSave="{00000000-0000-0000-0000-000000000000}"/>
  <bookViews>
    <workbookView xWindow="120" yWindow="30" windowWidth="11340" windowHeight="7305"/>
  </bookViews>
  <sheets>
    <sheet name="TLC" sheetId="1" r:id="rId1"/>
    <sheet name="FORM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G9" i="2" s="1"/>
  <c r="G20" i="2" s="1"/>
  <c r="G11" i="2"/>
  <c r="C17" i="2"/>
  <c r="G17" i="2"/>
  <c r="G18" i="2"/>
  <c r="G12" i="2"/>
  <c r="C15" i="2"/>
  <c r="G15" i="2"/>
  <c r="G19" i="2"/>
  <c r="C16" i="2"/>
  <c r="G16" i="2"/>
  <c r="C26" i="2"/>
  <c r="E26" i="2" s="1"/>
  <c r="G26" i="2"/>
  <c r="C32" i="2"/>
  <c r="F32" i="2" s="1"/>
  <c r="G32" i="2"/>
  <c r="C34" i="2"/>
  <c r="G34" i="2"/>
  <c r="C45" i="2"/>
  <c r="F45" i="2" s="1"/>
  <c r="C48" i="2"/>
  <c r="F48" i="2" s="1"/>
  <c r="F10" i="2"/>
  <c r="F11" i="2"/>
  <c r="F12" i="2"/>
  <c r="F16" i="2"/>
  <c r="F15" i="2"/>
  <c r="F20" i="2"/>
  <c r="C29" i="2"/>
  <c r="F29" i="2" s="1"/>
  <c r="F49" i="2" s="1"/>
  <c r="C37" i="2"/>
  <c r="F37" i="2"/>
  <c r="F42" i="2"/>
  <c r="E15" i="2"/>
  <c r="B11" i="1"/>
  <c r="B18" i="1" l="1"/>
  <c r="F51" i="2"/>
  <c r="B27" i="1" s="1"/>
  <c r="G48" i="2"/>
  <c r="E32" i="2"/>
  <c r="E49" i="2" s="1"/>
  <c r="G45" i="2"/>
  <c r="G49" i="2" s="1"/>
  <c r="G51" i="2" s="1"/>
  <c r="B29" i="1" s="1"/>
  <c r="E48" i="2"/>
  <c r="E45" i="2"/>
  <c r="E9" i="2"/>
  <c r="E20" i="2" s="1"/>
  <c r="E51" i="2" l="1"/>
  <c r="B25" i="1" s="1"/>
</calcChain>
</file>

<file path=xl/sharedStrings.xml><?xml version="1.0" encoding="utf-8"?>
<sst xmlns="http://schemas.openxmlformats.org/spreadsheetml/2006/main" count="137" uniqueCount="118">
  <si>
    <t>CLDividend</t>
  </si>
  <si>
    <t>CLDividend &amp; CLOther</t>
  </si>
  <si>
    <t>CLOther</t>
  </si>
  <si>
    <t>The discount provision is listed as the CLDividend from 1999 to 2001. But it is listed as CLOther for 2002.</t>
  </si>
  <si>
    <t>It is suggested the discount to be listed as CLOther for the years 1999,2000 &amp; 2001 to be consistent.</t>
  </si>
  <si>
    <t>QUERIES ON THE VALUES SUPPLIED BY COMMERCE COMMISSION</t>
  </si>
  <si>
    <t>THE LINES COMPANY LIMITED-LINE BUSINESS ACTVITY</t>
  </si>
  <si>
    <t>Form for the derivation of Financial Performance Measures fron Financial Statements-Schedule 1, Part 7</t>
  </si>
  <si>
    <t>Derivation Table</t>
  </si>
  <si>
    <t>Input and</t>
  </si>
  <si>
    <t>Symbol</t>
  </si>
  <si>
    <t>Calculat.</t>
  </si>
  <si>
    <t>in form.</t>
  </si>
  <si>
    <t>ROF</t>
  </si>
  <si>
    <t>ROE</t>
  </si>
  <si>
    <t>ROI</t>
  </si>
  <si>
    <t xml:space="preserve">Operating surplus before interest and tax (OSBIIT) </t>
  </si>
  <si>
    <t>Interest on cash,bank &amp; short term investments (ISTI)</t>
  </si>
  <si>
    <t>OSBIIT minus ISTI</t>
  </si>
  <si>
    <t>a</t>
  </si>
  <si>
    <t>Net surplus after tax from financial statements</t>
  </si>
  <si>
    <t>n</t>
  </si>
  <si>
    <t>Amortised Goodwill</t>
  </si>
  <si>
    <t>g</t>
  </si>
  <si>
    <t>Subvention Payment</t>
  </si>
  <si>
    <t>s</t>
  </si>
  <si>
    <t>Depreciation of SFA at BV (x)</t>
  </si>
  <si>
    <t>Depreciation of SFA at ODV (y)</t>
  </si>
  <si>
    <t>ODV Depreciation adjustment</t>
  </si>
  <si>
    <t>d</t>
  </si>
  <si>
    <t>Subvention Payment tax adjustment</t>
  </si>
  <si>
    <t>s*t</t>
  </si>
  <si>
    <t>Interest Tax Shield</t>
  </si>
  <si>
    <t>q</t>
  </si>
  <si>
    <t>Revaluations</t>
  </si>
  <si>
    <t>r</t>
  </si>
  <si>
    <t>Income Tax</t>
  </si>
  <si>
    <t>p</t>
  </si>
  <si>
    <t>Numerator</t>
  </si>
  <si>
    <t>Fixed Assets at Start of Year</t>
  </si>
  <si>
    <t>Fixed Assets at  Year End</t>
  </si>
  <si>
    <t>Net Working Capital at end of previous financial year</t>
  </si>
  <si>
    <t>Net Working Capital at end of current financial year</t>
  </si>
  <si>
    <t>Average Total Funds Employed (ATFE)</t>
  </si>
  <si>
    <t>c</t>
  </si>
  <si>
    <t>Total Equity at end of previous financial year</t>
  </si>
  <si>
    <t>Total Equity at end of current financial year</t>
  </si>
  <si>
    <t>Average Total Equity</t>
  </si>
  <si>
    <t>k</t>
  </si>
  <si>
    <t>Works Under Construction at end of previous year</t>
  </si>
  <si>
    <t>Works Under Construction at end of current year</t>
  </si>
  <si>
    <t>Average Total Works Under Construction</t>
  </si>
  <si>
    <t>e</t>
  </si>
  <si>
    <t>Half of revaluations</t>
  </si>
  <si>
    <t>r/2</t>
  </si>
  <si>
    <t>Intangible assets at end of previous financial year</t>
  </si>
  <si>
    <t>Intangible assets at end of current financial year</t>
  </si>
  <si>
    <t>Average total intangible asset</t>
  </si>
  <si>
    <t>m</t>
  </si>
  <si>
    <t>Subvention Payment at end of previous financial year</t>
  </si>
  <si>
    <t>Subvention Payment at end of current financial year</t>
  </si>
  <si>
    <t>Subvention Payment Tax Adjustment previous year</t>
  </si>
  <si>
    <t>Subvention Payment Tax Adjustment current year</t>
  </si>
  <si>
    <t>Average Subvention payment and tax adjustment</t>
  </si>
  <si>
    <t>v</t>
  </si>
  <si>
    <t>System Fixed Assets at end of previous year at BV</t>
  </si>
  <si>
    <t>System Fixed Assets at end of current year at BV</t>
  </si>
  <si>
    <t>Average value of system fixed assets at BV</t>
  </si>
  <si>
    <t>f</t>
  </si>
  <si>
    <t>System Fixed Assets at year beginning at ODV</t>
  </si>
  <si>
    <t>System Fixed Assets at end of current year at ODV</t>
  </si>
  <si>
    <t>Average value of system fixed assets at ODV</t>
  </si>
  <si>
    <t>h</t>
  </si>
  <si>
    <t>Denominator</t>
  </si>
  <si>
    <t>Financial Performance Measure</t>
  </si>
  <si>
    <t>NumROI</t>
  </si>
  <si>
    <t>ROF, ROE &amp; ROI</t>
  </si>
  <si>
    <t>As a result of the change in the numerator the values should be as follows. Please refer the next work sheet (Form).</t>
  </si>
  <si>
    <t>Our working gives a different figure. Please refer the next work sheet (Form).</t>
  </si>
  <si>
    <t>TotCustomers</t>
  </si>
  <si>
    <t>Total consumers/installations</t>
  </si>
  <si>
    <t>The total customer figure for 1995 &amp; 1996 should be as follows.</t>
  </si>
  <si>
    <t>UnplanInt4, SAIDIPlanInt4, SAIDIUnplanInt4, SAIFIPlanInt4, SAIFIUnplanInt4, CAIDIPlanInt4, CAIDIUnplanInt4</t>
  </si>
  <si>
    <t>The figure given in these is the 5th years figure, not the 5 year average.  The PlanInt4 figure is correct,</t>
  </si>
  <si>
    <t xml:space="preserve"> because the target was static over the period.</t>
  </si>
  <si>
    <t>UnplanInt4</t>
  </si>
  <si>
    <t>SAIDIPlanInt4</t>
  </si>
  <si>
    <t>SAIDIUnplanInt4</t>
  </si>
  <si>
    <t>SAIFIPlanInt4</t>
  </si>
  <si>
    <t>SAIFIUnplanInt4</t>
  </si>
  <si>
    <t>CAIDIPlanInt4</t>
  </si>
  <si>
    <t>CAIDIUnplanInt4</t>
  </si>
  <si>
    <t>CAIDITot</t>
  </si>
  <si>
    <t>The total is not a summation of the individual classes but a calculation based on the total SAIDI and SAIFI</t>
  </si>
  <si>
    <t>SAIDITot</t>
  </si>
  <si>
    <t>SAIDIB</t>
  </si>
  <si>
    <t>SAIDIC</t>
  </si>
  <si>
    <t>SAIDID</t>
  </si>
  <si>
    <t>SAIDITot, SAIDIB, SAIDIC, SAIDID</t>
  </si>
  <si>
    <t>KCE</t>
  </si>
  <si>
    <t>SAIFITot, SAIFIB, SAIFIC, SAIFID</t>
  </si>
  <si>
    <t>SAIFITot</t>
  </si>
  <si>
    <t>SAIFIB</t>
  </si>
  <si>
    <t>SAIFIC</t>
  </si>
  <si>
    <t>SAIFID</t>
  </si>
  <si>
    <t>CAIDITot, CAIDIB, CAIDIC, CAIDID</t>
  </si>
  <si>
    <t>CAIDIB</t>
  </si>
  <si>
    <t>CAIDIC</t>
  </si>
  <si>
    <t>CAIDID</t>
  </si>
  <si>
    <t>SAIDIA</t>
  </si>
  <si>
    <t>The 1999 figures provided are obviously incorrect - These have been estimated using an average of existing ratios.</t>
  </si>
  <si>
    <t>The 1995-1998 Figures appear consistently too low, when compared to equivalent figures for the KCE area since TLC</t>
  </si>
  <si>
    <t>took over.  We believe that our reporting system is more accurate and as such have proposed a new set of figures,</t>
  </si>
  <si>
    <t>based on the averages used to claculate the 1999 figures.</t>
  </si>
  <si>
    <t>SAIFIA</t>
  </si>
  <si>
    <t>CAIDIA</t>
  </si>
  <si>
    <t>All Outage Related Targets for the 1999 Disclosure Year for KCE do not exist as TLC owned the KCE network at the</t>
  </si>
  <si>
    <t>time these figures were produced.  Hence KCE had no network to expect any performance from.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</si>
</sst>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i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Border="1"/>
    <xf numFmtId="3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8" fillId="0" borderId="1" xfId="0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8" fillId="0" borderId="0" xfId="0" applyFont="1" applyBorder="1"/>
    <xf numFmtId="0" fontId="8" fillId="0" borderId="4" xfId="0" applyFont="1" applyBorder="1"/>
    <xf numFmtId="3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7" xfId="0" applyFont="1" applyBorder="1"/>
    <xf numFmtId="172" fontId="5" fillId="0" borderId="8" xfId="0" applyNumberFormat="1" applyFont="1" applyBorder="1"/>
    <xf numFmtId="172" fontId="6" fillId="0" borderId="7" xfId="0" applyNumberFormat="1" applyFont="1" applyBorder="1" applyAlignment="1">
      <alignment horizontal="center"/>
    </xf>
    <xf numFmtId="172" fontId="5" fillId="0" borderId="7" xfId="0" applyNumberFormat="1" applyFont="1" applyBorder="1"/>
    <xf numFmtId="172" fontId="5" fillId="0" borderId="9" xfId="0" applyNumberFormat="1" applyFont="1" applyBorder="1"/>
    <xf numFmtId="0" fontId="4" fillId="0" borderId="7" xfId="0" applyFont="1" applyBorder="1"/>
    <xf numFmtId="172" fontId="4" fillId="0" borderId="8" xfId="0" applyNumberFormat="1" applyFont="1" applyBorder="1"/>
    <xf numFmtId="172" fontId="4" fillId="0" borderId="7" xfId="0" applyNumberFormat="1" applyFont="1" applyBorder="1"/>
    <xf numFmtId="172" fontId="4" fillId="0" borderId="9" xfId="0" applyNumberFormat="1" applyFont="1" applyBorder="1"/>
    <xf numFmtId="3" fontId="5" fillId="0" borderId="8" xfId="0" applyNumberFormat="1" applyFont="1" applyBorder="1"/>
    <xf numFmtId="0" fontId="6" fillId="0" borderId="7" xfId="0" applyFont="1" applyBorder="1" applyAlignment="1">
      <alignment horizontal="center"/>
    </xf>
    <xf numFmtId="0" fontId="5" fillId="0" borderId="9" xfId="0" applyFont="1" applyBorder="1"/>
    <xf numFmtId="0" fontId="4" fillId="0" borderId="10" xfId="0" applyFont="1" applyBorder="1"/>
    <xf numFmtId="3" fontId="4" fillId="0" borderId="11" xfId="0" applyNumberFormat="1" applyFont="1" applyBorder="1"/>
    <xf numFmtId="0" fontId="6" fillId="0" borderId="10" xfId="0" applyFont="1" applyBorder="1" applyAlignment="1">
      <alignment horizontal="center"/>
    </xf>
    <xf numFmtId="10" fontId="4" fillId="0" borderId="10" xfId="1" applyNumberFormat="1" applyFont="1" applyBorder="1"/>
    <xf numFmtId="10" fontId="4" fillId="0" borderId="12" xfId="1" applyNumberFormat="1" applyFont="1" applyBorder="1"/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10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topLeftCell="A89" workbookViewId="0">
      <selection activeCell="A118" sqref="A118"/>
    </sheetView>
  </sheetViews>
  <sheetFormatPr defaultRowHeight="12.75" x14ac:dyDescent="0.2"/>
  <cols>
    <col min="1" max="1" width="28.5703125" customWidth="1"/>
    <col min="2" max="5" width="12.7109375" customWidth="1"/>
  </cols>
  <sheetData>
    <row r="1" spans="1:5" x14ac:dyDescent="0.2">
      <c r="A1" s="2" t="s">
        <v>5</v>
      </c>
    </row>
    <row r="3" spans="1:5" x14ac:dyDescent="0.2">
      <c r="A3" s="1" t="s">
        <v>1</v>
      </c>
    </row>
    <row r="4" spans="1:5" x14ac:dyDescent="0.2">
      <c r="A4" t="s">
        <v>3</v>
      </c>
    </row>
    <row r="5" spans="1:5" x14ac:dyDescent="0.2">
      <c r="A5" t="s">
        <v>4</v>
      </c>
    </row>
    <row r="7" spans="1:5" s="39" customFormat="1" x14ac:dyDescent="0.2">
      <c r="B7" s="39">
        <v>1999</v>
      </c>
      <c r="C7" s="39">
        <v>2000</v>
      </c>
      <c r="D7" s="39">
        <v>2001</v>
      </c>
      <c r="E7" s="39">
        <v>2002</v>
      </c>
    </row>
    <row r="8" spans="1:5" s="39" customFormat="1" x14ac:dyDescent="0.2"/>
    <row r="9" spans="1:5" s="3" customFormat="1" x14ac:dyDescent="0.2">
      <c r="A9" s="3" t="s">
        <v>0</v>
      </c>
      <c r="B9" s="3">
        <v>99992</v>
      </c>
      <c r="C9" s="3">
        <v>0</v>
      </c>
      <c r="D9" s="3">
        <v>0</v>
      </c>
      <c r="E9" s="3">
        <v>132000</v>
      </c>
    </row>
    <row r="10" spans="1:5" s="3" customFormat="1" x14ac:dyDescent="0.2"/>
    <row r="11" spans="1:5" s="3" customFormat="1" x14ac:dyDescent="0.2">
      <c r="A11" s="3" t="s">
        <v>2</v>
      </c>
      <c r="B11" s="3">
        <f>1880000-B9</f>
        <v>1780008</v>
      </c>
      <c r="C11" s="3">
        <v>2496000</v>
      </c>
      <c r="D11" s="3">
        <v>2806000</v>
      </c>
      <c r="E11" s="3">
        <v>3459000</v>
      </c>
    </row>
    <row r="12" spans="1:5" s="3" customFormat="1" x14ac:dyDescent="0.2"/>
    <row r="13" spans="1:5" x14ac:dyDescent="0.2">
      <c r="A13" s="1" t="s">
        <v>75</v>
      </c>
    </row>
    <row r="14" spans="1:5" x14ac:dyDescent="0.2">
      <c r="A14" s="40" t="s">
        <v>78</v>
      </c>
    </row>
    <row r="15" spans="1:5" x14ac:dyDescent="0.2">
      <c r="A15" s="1"/>
    </row>
    <row r="16" spans="1:5" s="39" customFormat="1" x14ac:dyDescent="0.2">
      <c r="B16" s="39">
        <v>1999</v>
      </c>
    </row>
    <row r="17" spans="1:2" s="39" customFormat="1" x14ac:dyDescent="0.2"/>
    <row r="18" spans="1:2" x14ac:dyDescent="0.2">
      <c r="A18" s="40" t="s">
        <v>75</v>
      </c>
      <c r="B18" s="3">
        <f>+FORM!G20</f>
        <v>1012.96</v>
      </c>
    </row>
    <row r="20" spans="1:2" x14ac:dyDescent="0.2">
      <c r="A20" s="1" t="s">
        <v>76</v>
      </c>
    </row>
    <row r="21" spans="1:2" x14ac:dyDescent="0.2">
      <c r="A21" s="40" t="s">
        <v>77</v>
      </c>
    </row>
    <row r="22" spans="1:2" x14ac:dyDescent="0.2">
      <c r="A22" s="1"/>
    </row>
    <row r="23" spans="1:2" x14ac:dyDescent="0.2">
      <c r="B23" s="39">
        <v>1999</v>
      </c>
    </row>
    <row r="25" spans="1:2" x14ac:dyDescent="0.2">
      <c r="A25" t="s">
        <v>13</v>
      </c>
      <c r="B25" s="41">
        <f>+FORM!E51</f>
        <v>2.5590068207468473E-2</v>
      </c>
    </row>
    <row r="27" spans="1:2" x14ac:dyDescent="0.2">
      <c r="A27" t="s">
        <v>14</v>
      </c>
      <c r="B27" s="41">
        <f>+FORM!F51</f>
        <v>2.1661314944464917E-2</v>
      </c>
    </row>
    <row r="29" spans="1:2" x14ac:dyDescent="0.2">
      <c r="A29" t="s">
        <v>15</v>
      </c>
      <c r="B29" s="41">
        <f>+FORM!G51</f>
        <v>2.4853034986996418E-2</v>
      </c>
    </row>
    <row r="31" spans="1:2" x14ac:dyDescent="0.2">
      <c r="A31" s="1" t="s">
        <v>79</v>
      </c>
    </row>
    <row r="32" spans="1:2" x14ac:dyDescent="0.2">
      <c r="A32" t="s">
        <v>81</v>
      </c>
      <c r="B32" s="39"/>
    </row>
    <row r="33" spans="1:5" x14ac:dyDescent="0.2">
      <c r="B33" s="39">
        <v>1995</v>
      </c>
      <c r="C33" s="39">
        <v>1996</v>
      </c>
    </row>
    <row r="35" spans="1:5" x14ac:dyDescent="0.2">
      <c r="A35" t="s">
        <v>80</v>
      </c>
      <c r="B35" s="3">
        <v>11674</v>
      </c>
      <c r="C35" s="3">
        <v>12305</v>
      </c>
    </row>
    <row r="38" spans="1:5" x14ac:dyDescent="0.2">
      <c r="A38" s="1" t="s">
        <v>82</v>
      </c>
    </row>
    <row r="39" spans="1:5" x14ac:dyDescent="0.2">
      <c r="A39" t="s">
        <v>83</v>
      </c>
    </row>
    <row r="40" spans="1:5" x14ac:dyDescent="0.2">
      <c r="A40" t="s">
        <v>84</v>
      </c>
    </row>
    <row r="42" spans="1:5" x14ac:dyDescent="0.2">
      <c r="B42" s="39">
        <v>1999</v>
      </c>
      <c r="C42" s="39">
        <v>2000</v>
      </c>
      <c r="D42" s="39">
        <v>2001</v>
      </c>
      <c r="E42" s="39"/>
    </row>
    <row r="44" spans="1:5" x14ac:dyDescent="0.2">
      <c r="A44" t="s">
        <v>85</v>
      </c>
      <c r="B44">
        <v>388</v>
      </c>
      <c r="C44">
        <v>350</v>
      </c>
      <c r="D44">
        <v>315</v>
      </c>
    </row>
    <row r="46" spans="1:5" x14ac:dyDescent="0.2">
      <c r="A46" t="s">
        <v>86</v>
      </c>
      <c r="B46">
        <v>240</v>
      </c>
      <c r="C46">
        <v>162</v>
      </c>
      <c r="D46">
        <v>128.19999999999999</v>
      </c>
    </row>
    <row r="47" spans="1:5" x14ac:dyDescent="0.2">
      <c r="A47" t="s">
        <v>87</v>
      </c>
      <c r="B47">
        <v>245.7</v>
      </c>
      <c r="C47">
        <v>161</v>
      </c>
      <c r="D47">
        <v>131.30000000000001</v>
      </c>
    </row>
    <row r="49" spans="1:4" x14ac:dyDescent="0.2">
      <c r="A49" t="s">
        <v>88</v>
      </c>
      <c r="B49">
        <v>0.95</v>
      </c>
      <c r="C49">
        <v>0.7</v>
      </c>
      <c r="D49">
        <v>0.6</v>
      </c>
    </row>
    <row r="50" spans="1:4" x14ac:dyDescent="0.2">
      <c r="A50" t="s">
        <v>89</v>
      </c>
      <c r="B50">
        <v>4.0999999999999996</v>
      </c>
      <c r="C50">
        <v>3.8</v>
      </c>
      <c r="D50">
        <v>2.7</v>
      </c>
    </row>
    <row r="52" spans="1:4" x14ac:dyDescent="0.2">
      <c r="A52" t="s">
        <v>90</v>
      </c>
      <c r="B52">
        <v>252.6</v>
      </c>
      <c r="C52">
        <v>226.6</v>
      </c>
      <c r="D52">
        <v>214.3</v>
      </c>
    </row>
    <row r="53" spans="1:4" x14ac:dyDescent="0.2">
      <c r="A53" t="s">
        <v>91</v>
      </c>
      <c r="B53">
        <v>60</v>
      </c>
      <c r="C53">
        <v>41.8</v>
      </c>
      <c r="D53">
        <v>50.8</v>
      </c>
    </row>
    <row r="55" spans="1:4" x14ac:dyDescent="0.2">
      <c r="A55" s="1" t="s">
        <v>92</v>
      </c>
      <c r="D55" s="1" t="s">
        <v>99</v>
      </c>
    </row>
    <row r="56" spans="1:4" x14ac:dyDescent="0.2">
      <c r="A56" t="s">
        <v>93</v>
      </c>
    </row>
    <row r="58" spans="1:4" x14ac:dyDescent="0.2">
      <c r="B58" s="39">
        <v>1998</v>
      </c>
    </row>
    <row r="60" spans="1:4" x14ac:dyDescent="0.2">
      <c r="A60" t="s">
        <v>92</v>
      </c>
      <c r="B60">
        <v>67.75</v>
      </c>
    </row>
    <row r="62" spans="1:4" s="1" customFormat="1" x14ac:dyDescent="0.2">
      <c r="A62" s="1" t="s">
        <v>98</v>
      </c>
      <c r="D62" s="1" t="s">
        <v>99</v>
      </c>
    </row>
    <row r="63" spans="1:4" s="40" customFormat="1" x14ac:dyDescent="0.2">
      <c r="A63" s="40" t="s">
        <v>110</v>
      </c>
    </row>
    <row r="64" spans="1:4" s="40" customFormat="1" x14ac:dyDescent="0.2">
      <c r="A64" s="40" t="s">
        <v>111</v>
      </c>
    </row>
    <row r="65" spans="1:6" s="40" customFormat="1" x14ac:dyDescent="0.2">
      <c r="A65" s="40" t="s">
        <v>112</v>
      </c>
    </row>
    <row r="66" spans="1:6" s="40" customFormat="1" x14ac:dyDescent="0.2">
      <c r="A66" s="40" t="s">
        <v>113</v>
      </c>
    </row>
    <row r="68" spans="1:6" x14ac:dyDescent="0.2">
      <c r="B68" s="39">
        <v>1995</v>
      </c>
      <c r="C68" s="39">
        <v>1996</v>
      </c>
      <c r="D68" s="39">
        <v>1997</v>
      </c>
      <c r="E68" s="39">
        <v>1998</v>
      </c>
      <c r="F68" s="39">
        <v>1999</v>
      </c>
    </row>
    <row r="70" spans="1:6" x14ac:dyDescent="0.2">
      <c r="A70" t="s">
        <v>94</v>
      </c>
      <c r="B70" s="42">
        <v>413.41</v>
      </c>
      <c r="C70" s="42">
        <v>452.2</v>
      </c>
      <c r="D70" s="42">
        <v>412.86</v>
      </c>
      <c r="E70" s="42">
        <v>216.08</v>
      </c>
      <c r="F70" s="42">
        <v>521.4</v>
      </c>
    </row>
    <row r="71" spans="1:6" x14ac:dyDescent="0.2">
      <c r="B71" s="42"/>
      <c r="C71" s="42"/>
      <c r="D71" s="42"/>
      <c r="E71" s="42"/>
      <c r="F71" s="42"/>
    </row>
    <row r="72" spans="1:6" x14ac:dyDescent="0.2">
      <c r="A72" t="s">
        <v>109</v>
      </c>
      <c r="B72" s="42">
        <v>15.25</v>
      </c>
      <c r="C72" s="42">
        <v>0</v>
      </c>
      <c r="D72" s="42">
        <v>30.49</v>
      </c>
      <c r="E72" s="42">
        <v>15.25</v>
      </c>
      <c r="F72" s="42">
        <v>0</v>
      </c>
    </row>
    <row r="73" spans="1:6" x14ac:dyDescent="0.2">
      <c r="B73" s="42"/>
      <c r="C73" s="42"/>
      <c r="D73" s="42"/>
      <c r="E73" s="42"/>
      <c r="F73" s="42"/>
    </row>
    <row r="74" spans="1:6" x14ac:dyDescent="0.2">
      <c r="A74" t="s">
        <v>95</v>
      </c>
      <c r="B74" s="42">
        <v>86.43</v>
      </c>
      <c r="C74" s="42">
        <v>41</v>
      </c>
      <c r="D74" s="42">
        <v>44.32</v>
      </c>
      <c r="E74" s="42">
        <v>58.73</v>
      </c>
      <c r="F74" s="42">
        <v>110.81</v>
      </c>
    </row>
    <row r="75" spans="1:6" x14ac:dyDescent="0.2">
      <c r="B75" s="42"/>
      <c r="C75" s="42"/>
      <c r="D75" s="42"/>
      <c r="E75" s="42"/>
      <c r="F75" s="42"/>
    </row>
    <row r="76" spans="1:6" x14ac:dyDescent="0.2">
      <c r="A76" t="s">
        <v>96</v>
      </c>
      <c r="B76" s="42">
        <v>253.93</v>
      </c>
      <c r="C76" s="42">
        <v>370.74</v>
      </c>
      <c r="D76" s="42">
        <v>326.48</v>
      </c>
      <c r="E76" s="42">
        <v>118.98</v>
      </c>
      <c r="F76" s="42">
        <v>399.03</v>
      </c>
    </row>
    <row r="77" spans="1:6" x14ac:dyDescent="0.2">
      <c r="B77" s="42"/>
      <c r="C77" s="42"/>
      <c r="D77" s="42"/>
      <c r="E77" s="42"/>
      <c r="F77" s="42"/>
    </row>
    <row r="78" spans="1:6" x14ac:dyDescent="0.2">
      <c r="A78" t="s">
        <v>97</v>
      </c>
      <c r="B78" s="42">
        <v>57.8</v>
      </c>
      <c r="C78" s="42">
        <v>40.46</v>
      </c>
      <c r="D78" s="42">
        <v>11.56</v>
      </c>
      <c r="E78" s="42">
        <v>23.12</v>
      </c>
      <c r="F78" s="42">
        <v>11.56</v>
      </c>
    </row>
    <row r="80" spans="1:6" s="1" customFormat="1" x14ac:dyDescent="0.2">
      <c r="A80" s="1" t="s">
        <v>100</v>
      </c>
      <c r="D80" s="1" t="s">
        <v>99</v>
      </c>
    </row>
    <row r="81" spans="1:6" s="40" customFormat="1" x14ac:dyDescent="0.2">
      <c r="A81" s="40" t="s">
        <v>110</v>
      </c>
    </row>
    <row r="82" spans="1:6" x14ac:dyDescent="0.2">
      <c r="A82" s="40" t="s">
        <v>111</v>
      </c>
      <c r="B82" s="40"/>
      <c r="C82" s="40"/>
      <c r="D82" s="40"/>
      <c r="E82" s="40"/>
      <c r="F82" s="40"/>
    </row>
    <row r="83" spans="1:6" x14ac:dyDescent="0.2">
      <c r="A83" s="40" t="s">
        <v>112</v>
      </c>
      <c r="B83" s="40"/>
      <c r="C83" s="40"/>
      <c r="D83" s="40"/>
      <c r="E83" s="40"/>
      <c r="F83" s="40"/>
    </row>
    <row r="84" spans="1:6" x14ac:dyDescent="0.2">
      <c r="A84" s="40" t="s">
        <v>113</v>
      </c>
      <c r="B84" s="40"/>
      <c r="C84" s="40"/>
      <c r="D84" s="40"/>
      <c r="E84" s="40"/>
      <c r="F84" s="40"/>
    </row>
    <row r="86" spans="1:6" x14ac:dyDescent="0.2">
      <c r="B86" s="39">
        <v>1995</v>
      </c>
      <c r="C86" s="39">
        <v>1996</v>
      </c>
      <c r="D86" s="39">
        <v>1997</v>
      </c>
      <c r="E86" s="39">
        <v>1998</v>
      </c>
      <c r="F86" s="39">
        <v>1999</v>
      </c>
    </row>
    <row r="88" spans="1:6" x14ac:dyDescent="0.2">
      <c r="A88" t="s">
        <v>101</v>
      </c>
      <c r="B88" s="42">
        <v>6.23</v>
      </c>
      <c r="C88" s="42">
        <v>7.6</v>
      </c>
      <c r="D88" s="42">
        <v>6.34</v>
      </c>
      <c r="E88" s="42">
        <v>2.97</v>
      </c>
      <c r="F88" s="42">
        <v>7.85</v>
      </c>
    </row>
    <row r="89" spans="1:6" x14ac:dyDescent="0.2">
      <c r="B89" s="42"/>
      <c r="C89" s="42"/>
      <c r="D89" s="42"/>
      <c r="E89" s="42"/>
      <c r="F89" s="42"/>
    </row>
    <row r="90" spans="1:6" x14ac:dyDescent="0.2">
      <c r="A90" t="s">
        <v>114</v>
      </c>
      <c r="B90" s="42">
        <v>0.06</v>
      </c>
      <c r="C90" s="42">
        <v>0</v>
      </c>
      <c r="D90" s="42">
        <v>0.12</v>
      </c>
      <c r="E90" s="42">
        <v>0.06</v>
      </c>
      <c r="F90" s="42">
        <v>0</v>
      </c>
    </row>
    <row r="91" spans="1:6" x14ac:dyDescent="0.2">
      <c r="B91" s="42"/>
      <c r="C91" s="42"/>
      <c r="D91" s="42"/>
      <c r="E91" s="42"/>
      <c r="F91" s="42"/>
    </row>
    <row r="92" spans="1:6" x14ac:dyDescent="0.2">
      <c r="A92" t="s">
        <v>102</v>
      </c>
      <c r="B92" s="42">
        <v>0.47</v>
      </c>
      <c r="C92" s="42">
        <v>0.22</v>
      </c>
      <c r="D92" s="42">
        <v>0.24</v>
      </c>
      <c r="E92" s="42">
        <v>0.32</v>
      </c>
      <c r="F92" s="42">
        <v>0.61</v>
      </c>
    </row>
    <row r="93" spans="1:6" s="1" customFormat="1" x14ac:dyDescent="0.2">
      <c r="A93"/>
      <c r="B93" s="42"/>
      <c r="C93" s="42"/>
      <c r="D93" s="42"/>
      <c r="E93" s="42"/>
      <c r="F93" s="42"/>
    </row>
    <row r="94" spans="1:6" s="40" customFormat="1" x14ac:dyDescent="0.2">
      <c r="A94" t="s">
        <v>103</v>
      </c>
      <c r="B94" s="42">
        <v>4.45</v>
      </c>
      <c r="C94" s="42">
        <v>6.5</v>
      </c>
      <c r="D94" s="42">
        <v>5.73</v>
      </c>
      <c r="E94" s="42">
        <v>2.09</v>
      </c>
      <c r="F94" s="42">
        <v>7</v>
      </c>
    </row>
    <row r="95" spans="1:6" x14ac:dyDescent="0.2">
      <c r="B95" s="42"/>
      <c r="C95" s="42"/>
      <c r="D95" s="42"/>
      <c r="E95" s="42"/>
      <c r="F95" s="42"/>
    </row>
    <row r="96" spans="1:6" x14ac:dyDescent="0.2">
      <c r="A96" t="s">
        <v>104</v>
      </c>
      <c r="B96" s="42">
        <v>1.24</v>
      </c>
      <c r="C96" s="42">
        <v>0.87</v>
      </c>
      <c r="D96" s="42">
        <v>0.25</v>
      </c>
      <c r="E96" s="42">
        <v>0.5</v>
      </c>
      <c r="F96" s="42">
        <v>0.25</v>
      </c>
    </row>
    <row r="98" spans="1:6" x14ac:dyDescent="0.2">
      <c r="A98" s="1" t="s">
        <v>105</v>
      </c>
      <c r="B98" s="1"/>
      <c r="C98" s="1"/>
      <c r="D98" s="1" t="s">
        <v>99</v>
      </c>
      <c r="E98" s="1"/>
      <c r="F98" s="1"/>
    </row>
    <row r="99" spans="1:6" x14ac:dyDescent="0.2">
      <c r="A99" s="40" t="s">
        <v>110</v>
      </c>
      <c r="B99" s="40"/>
      <c r="C99" s="40"/>
      <c r="D99" s="40"/>
      <c r="E99" s="40"/>
      <c r="F99" s="40"/>
    </row>
    <row r="100" spans="1:6" x14ac:dyDescent="0.2">
      <c r="A100" s="40" t="s">
        <v>111</v>
      </c>
      <c r="B100" s="40"/>
      <c r="C100" s="40"/>
      <c r="D100" s="40"/>
      <c r="E100" s="40"/>
      <c r="F100" s="40"/>
    </row>
    <row r="101" spans="1:6" x14ac:dyDescent="0.2">
      <c r="A101" s="40" t="s">
        <v>112</v>
      </c>
      <c r="B101" s="40"/>
      <c r="C101" s="40"/>
      <c r="D101" s="40"/>
      <c r="E101" s="40"/>
      <c r="F101" s="40"/>
    </row>
    <row r="102" spans="1:6" x14ac:dyDescent="0.2">
      <c r="A102" s="40" t="s">
        <v>113</v>
      </c>
      <c r="B102" s="40"/>
      <c r="C102" s="40"/>
      <c r="D102" s="40"/>
      <c r="E102" s="40"/>
      <c r="F102" s="40"/>
    </row>
    <row r="104" spans="1:6" x14ac:dyDescent="0.2">
      <c r="B104" s="39">
        <v>1995</v>
      </c>
      <c r="C104" s="39">
        <v>1996</v>
      </c>
      <c r="D104" s="39">
        <v>1997</v>
      </c>
      <c r="E104" s="39">
        <v>1998</v>
      </c>
      <c r="F104" s="39">
        <v>1999</v>
      </c>
    </row>
    <row r="106" spans="1:6" x14ac:dyDescent="0.2">
      <c r="A106" t="s">
        <v>92</v>
      </c>
      <c r="B106" s="42">
        <v>66.349999999999994</v>
      </c>
      <c r="C106" s="42">
        <v>59.52</v>
      </c>
      <c r="D106" s="42">
        <v>65.14</v>
      </c>
      <c r="E106" s="42">
        <v>72.86</v>
      </c>
      <c r="F106" s="42">
        <v>66.38</v>
      </c>
    </row>
    <row r="107" spans="1:6" x14ac:dyDescent="0.2">
      <c r="B107" s="42"/>
      <c r="C107" s="42"/>
      <c r="D107" s="42"/>
      <c r="E107" s="42"/>
      <c r="F107" s="42"/>
    </row>
    <row r="108" spans="1:6" x14ac:dyDescent="0.2">
      <c r="A108" t="s">
        <v>115</v>
      </c>
      <c r="B108" s="42">
        <v>254.1</v>
      </c>
      <c r="C108" s="42">
        <v>0</v>
      </c>
      <c r="D108" s="42">
        <v>254.1</v>
      </c>
      <c r="E108" s="42">
        <v>254.1</v>
      </c>
      <c r="F108" s="42">
        <v>0</v>
      </c>
    </row>
    <row r="109" spans="1:6" x14ac:dyDescent="0.2">
      <c r="B109" s="42"/>
      <c r="C109" s="42"/>
      <c r="D109" s="42"/>
      <c r="E109" s="42"/>
      <c r="F109" s="42"/>
    </row>
    <row r="110" spans="1:6" x14ac:dyDescent="0.2">
      <c r="A110" t="s">
        <v>106</v>
      </c>
      <c r="B110" s="42">
        <v>182.68</v>
      </c>
      <c r="C110" s="42">
        <v>182.68</v>
      </c>
      <c r="D110" s="42">
        <v>182.68</v>
      </c>
      <c r="E110" s="42">
        <v>182.68</v>
      </c>
      <c r="F110" s="42">
        <v>218.45</v>
      </c>
    </row>
    <row r="111" spans="1:6" x14ac:dyDescent="0.2">
      <c r="B111" s="42"/>
      <c r="C111" s="42"/>
      <c r="D111" s="42"/>
      <c r="E111" s="42"/>
      <c r="F111" s="42"/>
    </row>
    <row r="112" spans="1:6" x14ac:dyDescent="0.2">
      <c r="A112" t="s">
        <v>107</v>
      </c>
      <c r="B112" s="42">
        <v>57.01</v>
      </c>
      <c r="C112" s="42">
        <v>57.01</v>
      </c>
      <c r="D112" s="42">
        <v>57.01</v>
      </c>
      <c r="E112" s="42">
        <v>57.01</v>
      </c>
      <c r="F112" s="42">
        <v>99.2</v>
      </c>
    </row>
    <row r="113" spans="1:6" x14ac:dyDescent="0.2">
      <c r="B113" s="42"/>
      <c r="C113" s="42"/>
      <c r="D113" s="42"/>
      <c r="E113" s="42"/>
      <c r="F113" s="42"/>
    </row>
    <row r="114" spans="1:6" x14ac:dyDescent="0.2">
      <c r="A114" t="s">
        <v>108</v>
      </c>
      <c r="B114" s="42">
        <v>46.5</v>
      </c>
      <c r="C114" s="42">
        <v>46.5</v>
      </c>
      <c r="D114" s="42">
        <v>46.5</v>
      </c>
      <c r="E114" s="42">
        <v>46.5</v>
      </c>
      <c r="F114" s="42">
        <v>30.99</v>
      </c>
    </row>
    <row r="116" spans="1:6" x14ac:dyDescent="0.2">
      <c r="A116" t="s">
        <v>116</v>
      </c>
    </row>
    <row r="117" spans="1:6" x14ac:dyDescent="0.2">
      <c r="A117" t="s">
        <v>117</v>
      </c>
    </row>
  </sheetData>
  <phoneticPr fontId="0" type="noConversion"/>
  <printOptions horizontalCentered="1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49" sqref="F49"/>
    </sheetView>
  </sheetViews>
  <sheetFormatPr defaultRowHeight="12.75" x14ac:dyDescent="0.2"/>
  <cols>
    <col min="1" max="1" width="3.7109375" style="4" customWidth="1"/>
    <col min="2" max="2" width="43.7109375" style="4" customWidth="1"/>
    <col min="3" max="3" width="9.7109375" style="5" customWidth="1"/>
    <col min="4" max="4" width="9.7109375" style="6" customWidth="1"/>
    <col min="5" max="7" width="9.7109375" style="4" customWidth="1"/>
    <col min="8" max="16384" width="9.140625" style="4"/>
  </cols>
  <sheetData>
    <row r="1" spans="1:7" x14ac:dyDescent="0.2">
      <c r="A1" s="43" t="s">
        <v>6</v>
      </c>
      <c r="B1" s="43"/>
      <c r="C1" s="43"/>
      <c r="D1" s="43"/>
      <c r="E1" s="43"/>
      <c r="F1" s="43"/>
      <c r="G1" s="43"/>
    </row>
    <row r="3" spans="1:7" x14ac:dyDescent="0.2">
      <c r="A3" s="44" t="s">
        <v>7</v>
      </c>
      <c r="B3" s="44"/>
      <c r="C3" s="44"/>
      <c r="D3" s="44"/>
      <c r="E3" s="44"/>
      <c r="F3" s="44"/>
      <c r="G3" s="44"/>
    </row>
    <row r="4" spans="1:7" x14ac:dyDescent="0.2">
      <c r="B4" s="7"/>
      <c r="C4" s="8"/>
      <c r="D4" s="9"/>
      <c r="E4" s="10"/>
      <c r="F4" s="10"/>
      <c r="G4" s="10"/>
    </row>
    <row r="5" spans="1:7" ht="13.5" x14ac:dyDescent="0.25">
      <c r="B5" s="11" t="s">
        <v>8</v>
      </c>
      <c r="C5" s="12" t="s">
        <v>9</v>
      </c>
      <c r="D5" s="13" t="s">
        <v>10</v>
      </c>
      <c r="E5" s="14"/>
      <c r="F5" s="15"/>
      <c r="G5" s="14"/>
    </row>
    <row r="6" spans="1:7" s="16" customFormat="1" ht="13.5" x14ac:dyDescent="0.25">
      <c r="B6" s="17"/>
      <c r="C6" s="18" t="s">
        <v>11</v>
      </c>
      <c r="D6" s="19" t="s">
        <v>12</v>
      </c>
      <c r="E6" s="20" t="s">
        <v>13</v>
      </c>
      <c r="F6" s="19" t="s">
        <v>14</v>
      </c>
      <c r="G6" s="20" t="s">
        <v>15</v>
      </c>
    </row>
    <row r="7" spans="1:7" x14ac:dyDescent="0.2">
      <c r="B7" s="21" t="s">
        <v>16</v>
      </c>
      <c r="C7" s="22">
        <v>1043</v>
      </c>
      <c r="D7" s="23"/>
      <c r="E7" s="24"/>
      <c r="F7" s="25"/>
      <c r="G7" s="25"/>
    </row>
    <row r="8" spans="1:7" x14ac:dyDescent="0.2">
      <c r="B8" s="21" t="s">
        <v>17</v>
      </c>
      <c r="C8" s="22">
        <v>0</v>
      </c>
      <c r="D8" s="23"/>
      <c r="E8" s="24"/>
      <c r="F8" s="25"/>
      <c r="G8" s="25"/>
    </row>
    <row r="9" spans="1:7" x14ac:dyDescent="0.2">
      <c r="B9" s="21" t="s">
        <v>18</v>
      </c>
      <c r="C9" s="22">
        <f>+C7-C8</f>
        <v>1043</v>
      </c>
      <c r="D9" s="23" t="s">
        <v>19</v>
      </c>
      <c r="E9" s="24">
        <f>+C9</f>
        <v>1043</v>
      </c>
      <c r="F9" s="25"/>
      <c r="G9" s="25">
        <f>+C9</f>
        <v>1043</v>
      </c>
    </row>
    <row r="10" spans="1:7" x14ac:dyDescent="0.2">
      <c r="B10" s="21" t="s">
        <v>20</v>
      </c>
      <c r="C10" s="22">
        <v>823</v>
      </c>
      <c r="D10" s="23" t="s">
        <v>21</v>
      </c>
      <c r="E10" s="24"/>
      <c r="F10" s="25">
        <f>+C10</f>
        <v>823</v>
      </c>
      <c r="G10" s="25"/>
    </row>
    <row r="11" spans="1:7" x14ac:dyDescent="0.2">
      <c r="B11" s="21" t="s">
        <v>22</v>
      </c>
      <c r="C11" s="22">
        <v>0</v>
      </c>
      <c r="D11" s="23" t="s">
        <v>23</v>
      </c>
      <c r="E11" s="24">
        <v>0</v>
      </c>
      <c r="F11" s="25">
        <f>E11</f>
        <v>0</v>
      </c>
      <c r="G11" s="25">
        <f>E11</f>
        <v>0</v>
      </c>
    </row>
    <row r="12" spans="1:7" x14ac:dyDescent="0.2">
      <c r="B12" s="21" t="s">
        <v>24</v>
      </c>
      <c r="C12" s="22">
        <v>0</v>
      </c>
      <c r="D12" s="23" t="s">
        <v>25</v>
      </c>
      <c r="E12" s="24">
        <v>0</v>
      </c>
      <c r="F12" s="25">
        <f>E12</f>
        <v>0</v>
      </c>
      <c r="G12" s="25">
        <f>E12</f>
        <v>0</v>
      </c>
    </row>
    <row r="13" spans="1:7" x14ac:dyDescent="0.2">
      <c r="B13" s="21" t="s">
        <v>26</v>
      </c>
      <c r="C13" s="22">
        <v>192</v>
      </c>
      <c r="D13" s="23"/>
      <c r="E13" s="24"/>
      <c r="F13" s="25"/>
      <c r="G13" s="25"/>
    </row>
    <row r="14" spans="1:7" x14ac:dyDescent="0.2">
      <c r="B14" s="21" t="s">
        <v>27</v>
      </c>
      <c r="C14" s="22">
        <v>192</v>
      </c>
      <c r="D14" s="23"/>
      <c r="E14" s="24"/>
      <c r="F14" s="25"/>
      <c r="G14" s="25"/>
    </row>
    <row r="15" spans="1:7" x14ac:dyDescent="0.2">
      <c r="B15" s="21" t="s">
        <v>28</v>
      </c>
      <c r="C15" s="22">
        <f>+C13-C14</f>
        <v>0</v>
      </c>
      <c r="D15" s="23" t="s">
        <v>29</v>
      </c>
      <c r="E15" s="24">
        <f>+C15</f>
        <v>0</v>
      </c>
      <c r="F15" s="25">
        <f>+C15</f>
        <v>0</v>
      </c>
      <c r="G15" s="25">
        <f>+C15</f>
        <v>0</v>
      </c>
    </row>
    <row r="16" spans="1:7" x14ac:dyDescent="0.2">
      <c r="B16" s="21" t="s">
        <v>30</v>
      </c>
      <c r="C16" s="22">
        <f>+C12</f>
        <v>0</v>
      </c>
      <c r="D16" s="23" t="s">
        <v>31</v>
      </c>
      <c r="E16" s="24"/>
      <c r="F16" s="25">
        <f>C16</f>
        <v>0</v>
      </c>
      <c r="G16" s="25">
        <f>C16</f>
        <v>0</v>
      </c>
    </row>
    <row r="17" spans="2:7" x14ac:dyDescent="0.2">
      <c r="B17" s="21" t="s">
        <v>32</v>
      </c>
      <c r="C17" s="22">
        <f>188*0.33</f>
        <v>62.040000000000006</v>
      </c>
      <c r="D17" s="23" t="s">
        <v>33</v>
      </c>
      <c r="E17" s="24"/>
      <c r="F17" s="25"/>
      <c r="G17" s="25">
        <f>C17</f>
        <v>62.040000000000006</v>
      </c>
    </row>
    <row r="18" spans="2:7" x14ac:dyDescent="0.2">
      <c r="B18" s="21" t="s">
        <v>34</v>
      </c>
      <c r="C18" s="22">
        <v>0</v>
      </c>
      <c r="D18" s="23" t="s">
        <v>35</v>
      </c>
      <c r="E18" s="24"/>
      <c r="F18" s="25"/>
      <c r="G18" s="25">
        <f>+C18</f>
        <v>0</v>
      </c>
    </row>
    <row r="19" spans="2:7" x14ac:dyDescent="0.2">
      <c r="B19" s="21" t="s">
        <v>36</v>
      </c>
      <c r="C19" s="22">
        <v>-32</v>
      </c>
      <c r="D19" s="23" t="s">
        <v>37</v>
      </c>
      <c r="E19" s="24"/>
      <c r="F19" s="25"/>
      <c r="G19" s="25">
        <f>C19</f>
        <v>-32</v>
      </c>
    </row>
    <row r="20" spans="2:7" x14ac:dyDescent="0.2">
      <c r="B20" s="26" t="s">
        <v>38</v>
      </c>
      <c r="C20" s="27"/>
      <c r="D20" s="23"/>
      <c r="E20" s="28">
        <f>+E9+E11+E12+E15</f>
        <v>1043</v>
      </c>
      <c r="F20" s="29">
        <f>+F10+F11+F12-F16+F15</f>
        <v>823</v>
      </c>
      <c r="G20" s="29">
        <f>+G9+G11-G17+G18+G12+G15-G19-G16</f>
        <v>1012.96</v>
      </c>
    </row>
    <row r="21" spans="2:7" x14ac:dyDescent="0.2">
      <c r="B21" s="21"/>
      <c r="C21" s="22"/>
      <c r="D21" s="23"/>
      <c r="E21" s="24"/>
      <c r="F21" s="25"/>
      <c r="G21" s="25"/>
    </row>
    <row r="22" spans="2:7" x14ac:dyDescent="0.2">
      <c r="B22" s="21" t="s">
        <v>39</v>
      </c>
      <c r="C22" s="22">
        <v>31299</v>
      </c>
      <c r="D22" s="23"/>
      <c r="E22" s="24"/>
      <c r="F22" s="25"/>
      <c r="G22" s="25"/>
    </row>
    <row r="23" spans="2:7" x14ac:dyDescent="0.2">
      <c r="B23" s="21" t="s">
        <v>40</v>
      </c>
      <c r="C23" s="22">
        <v>31585</v>
      </c>
      <c r="D23" s="23"/>
      <c r="E23" s="24"/>
      <c r="F23" s="25"/>
      <c r="G23" s="25"/>
    </row>
    <row r="24" spans="2:7" x14ac:dyDescent="0.2">
      <c r="B24" s="21" t="s">
        <v>41</v>
      </c>
      <c r="C24" s="22">
        <v>-228</v>
      </c>
      <c r="D24" s="23"/>
      <c r="E24" s="24"/>
      <c r="F24" s="25"/>
      <c r="G24" s="25"/>
    </row>
    <row r="25" spans="2:7" x14ac:dyDescent="0.2">
      <c r="B25" s="21" t="s">
        <v>42</v>
      </c>
      <c r="C25" s="22">
        <v>1245</v>
      </c>
      <c r="D25" s="23"/>
      <c r="E25" s="24"/>
      <c r="F25" s="25"/>
      <c r="G25" s="25"/>
    </row>
    <row r="26" spans="2:7" x14ac:dyDescent="0.2">
      <c r="B26" s="21" t="s">
        <v>43</v>
      </c>
      <c r="C26" s="22">
        <f>+(C22+C23+C24+C25)/2</f>
        <v>31950.5</v>
      </c>
      <c r="D26" s="23" t="s">
        <v>44</v>
      </c>
      <c r="E26" s="24">
        <f>+C26</f>
        <v>31950.5</v>
      </c>
      <c r="F26" s="25"/>
      <c r="G26" s="25">
        <f>+C26</f>
        <v>31950.5</v>
      </c>
    </row>
    <row r="27" spans="2:7" x14ac:dyDescent="0.2">
      <c r="B27" s="21" t="s">
        <v>45</v>
      </c>
      <c r="C27" s="22">
        <v>28618</v>
      </c>
      <c r="D27" s="23"/>
      <c r="E27" s="24"/>
      <c r="F27" s="25"/>
      <c r="G27" s="25"/>
    </row>
    <row r="28" spans="2:7" x14ac:dyDescent="0.2">
      <c r="B28" s="21" t="s">
        <v>46</v>
      </c>
      <c r="C28" s="22">
        <v>29755</v>
      </c>
      <c r="D28" s="23"/>
      <c r="E28" s="24"/>
      <c r="F28" s="25"/>
      <c r="G28" s="25"/>
    </row>
    <row r="29" spans="2:7" x14ac:dyDescent="0.2">
      <c r="B29" s="21" t="s">
        <v>47</v>
      </c>
      <c r="C29" s="22">
        <f>+(C27+C28)/2</f>
        <v>29186.5</v>
      </c>
      <c r="D29" s="23" t="s">
        <v>48</v>
      </c>
      <c r="E29" s="24"/>
      <c r="F29" s="25">
        <f>+C29</f>
        <v>29186.5</v>
      </c>
      <c r="G29" s="25"/>
    </row>
    <row r="30" spans="2:7" x14ac:dyDescent="0.2">
      <c r="B30" s="21" t="s">
        <v>49</v>
      </c>
      <c r="C30" s="22">
        <v>751</v>
      </c>
      <c r="D30" s="23"/>
      <c r="E30" s="24"/>
      <c r="F30" s="25"/>
      <c r="G30" s="25"/>
    </row>
    <row r="31" spans="2:7" x14ac:dyDescent="0.2">
      <c r="B31" s="21" t="s">
        <v>50</v>
      </c>
      <c r="C31" s="22">
        <v>550</v>
      </c>
      <c r="D31" s="23"/>
      <c r="E31" s="24"/>
      <c r="F31" s="25"/>
      <c r="G31" s="25"/>
    </row>
    <row r="32" spans="2:7" x14ac:dyDescent="0.2">
      <c r="B32" s="21" t="s">
        <v>51</v>
      </c>
      <c r="C32" s="22">
        <f>+(C30+C31)/2</f>
        <v>650.5</v>
      </c>
      <c r="D32" s="23" t="s">
        <v>52</v>
      </c>
      <c r="E32" s="24">
        <f>C32</f>
        <v>650.5</v>
      </c>
      <c r="F32" s="25">
        <f>C32</f>
        <v>650.5</v>
      </c>
      <c r="G32" s="25">
        <f>C32</f>
        <v>650.5</v>
      </c>
    </row>
    <row r="33" spans="2:7" x14ac:dyDescent="0.2">
      <c r="B33" s="21" t="s">
        <v>34</v>
      </c>
      <c r="C33" s="22">
        <v>0</v>
      </c>
      <c r="D33" s="23" t="s">
        <v>35</v>
      </c>
      <c r="E33" s="24"/>
      <c r="F33" s="25"/>
      <c r="G33" s="25"/>
    </row>
    <row r="34" spans="2:7" x14ac:dyDescent="0.2">
      <c r="B34" s="21" t="s">
        <v>53</v>
      </c>
      <c r="C34" s="22">
        <f>+C33/2</f>
        <v>0</v>
      </c>
      <c r="D34" s="23" t="s">
        <v>54</v>
      </c>
      <c r="E34" s="24"/>
      <c r="F34" s="25"/>
      <c r="G34" s="25">
        <f>C34</f>
        <v>0</v>
      </c>
    </row>
    <row r="35" spans="2:7" x14ac:dyDescent="0.2">
      <c r="B35" s="21" t="s">
        <v>55</v>
      </c>
      <c r="C35" s="22">
        <v>0</v>
      </c>
      <c r="D35" s="23"/>
      <c r="E35" s="24"/>
      <c r="F35" s="25"/>
      <c r="G35" s="25"/>
    </row>
    <row r="36" spans="2:7" x14ac:dyDescent="0.2">
      <c r="B36" s="21" t="s">
        <v>56</v>
      </c>
      <c r="C36" s="22">
        <v>0</v>
      </c>
      <c r="D36" s="23"/>
      <c r="E36" s="24"/>
      <c r="F36" s="25"/>
      <c r="G36" s="25"/>
    </row>
    <row r="37" spans="2:7" x14ac:dyDescent="0.2">
      <c r="B37" s="21" t="s">
        <v>57</v>
      </c>
      <c r="C37" s="22">
        <f>+(C35+C36)/2</f>
        <v>0</v>
      </c>
      <c r="D37" s="23" t="s">
        <v>58</v>
      </c>
      <c r="E37" s="24"/>
      <c r="F37" s="25">
        <f>+C37</f>
        <v>0</v>
      </c>
      <c r="G37" s="25"/>
    </row>
    <row r="38" spans="2:7" x14ac:dyDescent="0.2">
      <c r="B38" s="21" t="s">
        <v>59</v>
      </c>
      <c r="C38" s="22">
        <v>0</v>
      </c>
      <c r="D38" s="23"/>
      <c r="E38" s="24"/>
      <c r="F38" s="25"/>
      <c r="G38" s="25"/>
    </row>
    <row r="39" spans="2:7" x14ac:dyDescent="0.2">
      <c r="B39" s="21" t="s">
        <v>60</v>
      </c>
      <c r="C39" s="22">
        <v>0</v>
      </c>
      <c r="D39" s="23"/>
      <c r="E39" s="24"/>
      <c r="F39" s="25"/>
      <c r="G39" s="25"/>
    </row>
    <row r="40" spans="2:7" x14ac:dyDescent="0.2">
      <c r="B40" s="21" t="s">
        <v>61</v>
      </c>
      <c r="C40" s="22">
        <v>0</v>
      </c>
      <c r="D40" s="23"/>
      <c r="E40" s="24"/>
      <c r="F40" s="25"/>
      <c r="G40" s="25"/>
    </row>
    <row r="41" spans="2:7" x14ac:dyDescent="0.2">
      <c r="B41" s="21" t="s">
        <v>62</v>
      </c>
      <c r="C41" s="22">
        <v>0</v>
      </c>
      <c r="D41" s="23"/>
      <c r="E41" s="24"/>
      <c r="F41" s="25"/>
      <c r="G41" s="25"/>
    </row>
    <row r="42" spans="2:7" x14ac:dyDescent="0.2">
      <c r="B42" s="21" t="s">
        <v>63</v>
      </c>
      <c r="C42" s="22">
        <v>0</v>
      </c>
      <c r="D42" s="23" t="s">
        <v>64</v>
      </c>
      <c r="E42" s="24"/>
      <c r="F42" s="25">
        <f>+C42</f>
        <v>0</v>
      </c>
      <c r="G42" s="25"/>
    </row>
    <row r="43" spans="2:7" x14ac:dyDescent="0.2">
      <c r="B43" s="21" t="s">
        <v>65</v>
      </c>
      <c r="C43" s="22">
        <v>29933</v>
      </c>
      <c r="D43" s="23"/>
      <c r="E43" s="24"/>
      <c r="F43" s="25"/>
      <c r="G43" s="25"/>
    </row>
    <row r="44" spans="2:7" x14ac:dyDescent="0.2">
      <c r="B44" s="21" t="s">
        <v>66</v>
      </c>
      <c r="C44" s="22">
        <v>29933</v>
      </c>
      <c r="D44" s="23"/>
      <c r="E44" s="24"/>
      <c r="F44" s="25"/>
      <c r="G44" s="25"/>
    </row>
    <row r="45" spans="2:7" x14ac:dyDescent="0.2">
      <c r="B45" s="21" t="s">
        <v>67</v>
      </c>
      <c r="C45" s="22">
        <f>+(C43+C44)/2</f>
        <v>29933</v>
      </c>
      <c r="D45" s="23" t="s">
        <v>68</v>
      </c>
      <c r="E45" s="24">
        <f>C45</f>
        <v>29933</v>
      </c>
      <c r="F45" s="25">
        <f>C45</f>
        <v>29933</v>
      </c>
      <c r="G45" s="25">
        <f>C45</f>
        <v>29933</v>
      </c>
    </row>
    <row r="46" spans="2:7" x14ac:dyDescent="0.2">
      <c r="B46" s="21" t="s">
        <v>69</v>
      </c>
      <c r="C46" s="22">
        <v>39092</v>
      </c>
      <c r="D46" s="23"/>
      <c r="E46" s="24"/>
      <c r="F46" s="25"/>
      <c r="G46" s="25"/>
    </row>
    <row r="47" spans="2:7" x14ac:dyDescent="0.2">
      <c r="B47" s="21" t="s">
        <v>70</v>
      </c>
      <c r="C47" s="22">
        <v>39690</v>
      </c>
      <c r="D47" s="23"/>
      <c r="E47" s="24"/>
      <c r="F47" s="25"/>
      <c r="G47" s="25"/>
    </row>
    <row r="48" spans="2:7" x14ac:dyDescent="0.2">
      <c r="B48" s="21" t="s">
        <v>71</v>
      </c>
      <c r="C48" s="22">
        <f>+(C46+C47)/2</f>
        <v>39391</v>
      </c>
      <c r="D48" s="23" t="s">
        <v>72</v>
      </c>
      <c r="E48" s="24">
        <f>+C48</f>
        <v>39391</v>
      </c>
      <c r="F48" s="25">
        <f>+C48</f>
        <v>39391</v>
      </c>
      <c r="G48" s="25">
        <f>+C48</f>
        <v>39391</v>
      </c>
    </row>
    <row r="49" spans="2:7" x14ac:dyDescent="0.2">
      <c r="B49" s="26" t="s">
        <v>73</v>
      </c>
      <c r="C49" s="27"/>
      <c r="D49" s="23"/>
      <c r="E49" s="28">
        <f>+E26-E32-E45+E48</f>
        <v>40758</v>
      </c>
      <c r="F49" s="29">
        <f>+F29-F32-F37+F42-F45+F48</f>
        <v>37994</v>
      </c>
      <c r="G49" s="29">
        <f>+G26-G32-G34-G45+G48</f>
        <v>40758</v>
      </c>
    </row>
    <row r="50" spans="2:7" x14ac:dyDescent="0.2">
      <c r="B50" s="21"/>
      <c r="C50" s="30"/>
      <c r="D50" s="31"/>
      <c r="E50" s="21"/>
      <c r="F50" s="32"/>
      <c r="G50" s="32"/>
    </row>
    <row r="51" spans="2:7" x14ac:dyDescent="0.2">
      <c r="B51" s="33" t="s">
        <v>74</v>
      </c>
      <c r="C51" s="34"/>
      <c r="D51" s="35"/>
      <c r="E51" s="36">
        <f>E20/E49</f>
        <v>2.5590068207468473E-2</v>
      </c>
      <c r="F51" s="37">
        <f>F20/F49</f>
        <v>2.1661314944464917E-2</v>
      </c>
      <c r="G51" s="37">
        <f>G20/G49</f>
        <v>2.4853034986996418E-2</v>
      </c>
    </row>
    <row r="52" spans="2:7" x14ac:dyDescent="0.2">
      <c r="E52" s="38"/>
    </row>
  </sheetData>
  <mergeCells count="2">
    <mergeCell ref="A1:G1"/>
    <mergeCell ref="A3:G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TLC</vt:lpstr>
      <vt:lpstr>FORM</vt:lpstr>
    </vt:vector>
  </TitlesOfParts>
  <Company>TLC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</dc:creator>
  <cp:lastModifiedBy>Ben Zorn</cp:lastModifiedBy>
  <cp:lastPrinted>2003-07-02T02:44:38Z</cp:lastPrinted>
  <dcterms:created xsi:type="dcterms:W3CDTF">2003-07-02T02:32:56Z</dcterms:created>
  <dcterms:modified xsi:type="dcterms:W3CDTF">2018-06-14T00:28:01Z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320229600</vt:i4>
  </property>
  <property fmtid="{D5CDD505-2E9C-101B-9397-08002B2CF9AE}" pid="3" name="_EmailSubject">
    <vt:lpwstr>Re: Additions to Website</vt:lpwstr>
  </property>
  <property fmtid="{D5CDD505-2E9C-101B-9397-08002B2CF9AE}" pid="4" name="_AuthorEmail">
    <vt:lpwstr>Calum.Gunn@comcom.govt.nz</vt:lpwstr>
  </property>
  <property fmtid="{D5CDD505-2E9C-101B-9397-08002B2CF9AE}" pid="5" name="_AuthorEmailDisplayName">
    <vt:lpwstr>Calum Gunn</vt:lpwstr>
  </property>
  <property fmtid="{D5CDD505-2E9C-101B-9397-08002B2CF9AE}" pid="6" name="_ReviewingToolsShownOnce">
    <vt:lpwstr/>
  </property>
</Properties>
</file>